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Ahmed Aljukić\za web\duf\"/>
    </mc:Choice>
  </mc:AlternateContent>
  <xr:revisionPtr revIDLastSave="0" documentId="13_ncr:1_{6793FBC2-DEDC-458C-9C99-A3B5A91EE17F}" xr6:coauthVersionLast="47" xr6:coauthVersionMax="47" xr10:uidLastSave="{00000000-0000-0000-0000-000000000000}"/>
  <bookViews>
    <workbookView xWindow="28680" yWindow="-120" windowWidth="29040" windowHeight="15720" tabRatio="740" firstSheet="2" activeTab="7" xr2:uid="{4315E691-B2FF-413B-87A8-E5EDBD8800B5}"/>
  </bookViews>
  <sheets>
    <sheet name="#Konverter" sheetId="2" state="hidden" r:id="rId1"/>
    <sheet name="#UNOS" sheetId="3" state="hidden" r:id="rId2"/>
    <sheet name="OP" sheetId="14" r:id="rId3"/>
    <sheet name="BS" sheetId="5" r:id="rId4"/>
    <sheet name="BU" sheetId="6" r:id="rId5"/>
    <sheet name="GTDIR" sheetId="7" r:id="rId6"/>
    <sheet name="GTIND" sheetId="8" r:id="rId7"/>
    <sheet name="IPK" sheetId="9" r:id="rId8"/>
    <sheet name="ZB" sheetId="18" r:id="rId9"/>
  </sheets>
  <externalReferences>
    <externalReference r:id="rId10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8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8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8" hidden="1">'[1]#Konverter'!$AH$2:$AH$4</definedName>
    <definedName name="Velicina">#REF!</definedName>
    <definedName name="VerzijaIzvjestaj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" i="9" l="1"/>
  <c r="AH52" i="18"/>
  <c r="C52" i="18"/>
  <c r="C9" i="18"/>
  <c r="C7" i="18"/>
  <c r="C5" i="18"/>
  <c r="C3" i="18"/>
  <c r="C1" i="18"/>
  <c r="AG57" i="9"/>
  <c r="U57" i="9"/>
  <c r="V9" i="9"/>
  <c r="V7" i="9"/>
  <c r="V5" i="9"/>
  <c r="V3" i="9"/>
  <c r="V1" i="9"/>
  <c r="K123" i="8"/>
  <c r="E123" i="8"/>
  <c r="E9" i="8"/>
  <c r="E7" i="8"/>
  <c r="E5" i="8"/>
  <c r="E3" i="8"/>
  <c r="E1" i="8"/>
  <c r="K95" i="7"/>
  <c r="E95" i="7"/>
  <c r="E9" i="7"/>
  <c r="E7" i="7"/>
  <c r="E5" i="7"/>
  <c r="E3" i="7"/>
  <c r="E1" i="7"/>
  <c r="J189" i="6"/>
  <c r="E189" i="6"/>
  <c r="E9" i="6"/>
  <c r="E7" i="6"/>
  <c r="E5" i="6"/>
  <c r="E3" i="6"/>
  <c r="E1" i="6"/>
  <c r="J151" i="5"/>
  <c r="E151" i="5"/>
  <c r="J115" i="8"/>
  <c r="J96" i="8"/>
  <c r="J61" i="8"/>
  <c r="J65" i="7"/>
  <c r="K65" i="7"/>
  <c r="B16" i="18" l="1"/>
  <c r="B49" i="18" s="1"/>
  <c r="B50" i="18" s="1"/>
  <c r="B9" i="14"/>
  <c r="B42" i="14" l="1"/>
  <c r="B43" i="14" s="1"/>
  <c r="K113" i="8" l="1"/>
  <c r="J113" i="8"/>
  <c r="K74" i="8"/>
  <c r="J74" i="8"/>
  <c r="K38" i="8"/>
  <c r="J38" i="8"/>
  <c r="J80" i="7"/>
  <c r="K80" i="7"/>
  <c r="K40" i="7"/>
  <c r="J40" i="7"/>
  <c r="I150" i="6"/>
  <c r="I111" i="6"/>
  <c r="I72" i="6"/>
  <c r="I39" i="6"/>
  <c r="I121" i="5"/>
  <c r="J121" i="5"/>
  <c r="I81" i="5"/>
  <c r="I41" i="5"/>
  <c r="AE51" i="9" l="1"/>
  <c r="AG51" i="9" s="1"/>
  <c r="T51" i="9" s="1"/>
  <c r="S51" i="9"/>
  <c r="Q51" i="9"/>
  <c r="P51" i="9"/>
  <c r="O51" i="9"/>
  <c r="N51" i="9"/>
  <c r="M51" i="9"/>
  <c r="L51" i="9"/>
  <c r="K51" i="9"/>
  <c r="AE50" i="9"/>
  <c r="AG50" i="9" s="1"/>
  <c r="T50" i="9" s="1"/>
  <c r="S50" i="9"/>
  <c r="Q50" i="9"/>
  <c r="P50" i="9"/>
  <c r="O50" i="9"/>
  <c r="N50" i="9"/>
  <c r="M50" i="9"/>
  <c r="L50" i="9"/>
  <c r="K50" i="9"/>
  <c r="AE49" i="9"/>
  <c r="AG49" i="9" s="1"/>
  <c r="T49" i="9" s="1"/>
  <c r="S49" i="9"/>
  <c r="Q49" i="9"/>
  <c r="P49" i="9"/>
  <c r="O49" i="9"/>
  <c r="N49" i="9"/>
  <c r="M49" i="9"/>
  <c r="L49" i="9"/>
  <c r="K49" i="9"/>
  <c r="AE48" i="9"/>
  <c r="AG48" i="9" s="1"/>
  <c r="T48" i="9" s="1"/>
  <c r="S48" i="9"/>
  <c r="Q48" i="9"/>
  <c r="P48" i="9"/>
  <c r="O48" i="9"/>
  <c r="N48" i="9"/>
  <c r="M48" i="9"/>
  <c r="L48" i="9"/>
  <c r="K48" i="9"/>
  <c r="AE47" i="9"/>
  <c r="AG47" i="9" s="1"/>
  <c r="T47" i="9" s="1"/>
  <c r="S47" i="9"/>
  <c r="Q47" i="9"/>
  <c r="P47" i="9"/>
  <c r="O47" i="9"/>
  <c r="N47" i="9"/>
  <c r="M47" i="9"/>
  <c r="L47" i="9"/>
  <c r="K47" i="9"/>
  <c r="AF45" i="9"/>
  <c r="S45" i="9" s="1"/>
  <c r="AD45" i="9"/>
  <c r="Q45" i="9" s="1"/>
  <c r="AC45" i="9"/>
  <c r="P45" i="9" s="1"/>
  <c r="AB45" i="9"/>
  <c r="O45" i="9" s="1"/>
  <c r="AA45" i="9"/>
  <c r="N45" i="9" s="1"/>
  <c r="Z45" i="9"/>
  <c r="M45" i="9" s="1"/>
  <c r="Y45" i="9"/>
  <c r="L45" i="9" s="1"/>
  <c r="X45" i="9"/>
  <c r="AE44" i="9"/>
  <c r="S44" i="9"/>
  <c r="Q44" i="9"/>
  <c r="P44" i="9"/>
  <c r="O44" i="9"/>
  <c r="N44" i="9"/>
  <c r="M44" i="9"/>
  <c r="L44" i="9"/>
  <c r="K44" i="9"/>
  <c r="AE43" i="9"/>
  <c r="S43" i="9"/>
  <c r="Q43" i="9"/>
  <c r="P43" i="9"/>
  <c r="O43" i="9"/>
  <c r="N43" i="9"/>
  <c r="M43" i="9"/>
  <c r="L43" i="9"/>
  <c r="K43" i="9"/>
  <c r="AE40" i="9"/>
  <c r="AG40" i="9" s="1"/>
  <c r="T40" i="9" s="1"/>
  <c r="S40" i="9"/>
  <c r="Q40" i="9"/>
  <c r="P40" i="9"/>
  <c r="O40" i="9"/>
  <c r="N40" i="9"/>
  <c r="M40" i="9"/>
  <c r="L40" i="9"/>
  <c r="K40" i="9"/>
  <c r="AE39" i="9"/>
  <c r="AG39" i="9" s="1"/>
  <c r="T39" i="9" s="1"/>
  <c r="S39" i="9"/>
  <c r="Q39" i="9"/>
  <c r="P39" i="9"/>
  <c r="O39" i="9"/>
  <c r="N39" i="9"/>
  <c r="M39" i="9"/>
  <c r="L39" i="9"/>
  <c r="K39" i="9"/>
  <c r="AE35" i="9"/>
  <c r="AG35" i="9" s="1"/>
  <c r="T35" i="9" s="1"/>
  <c r="S35" i="9"/>
  <c r="Q35" i="9"/>
  <c r="P35" i="9"/>
  <c r="O35" i="9"/>
  <c r="N35" i="9"/>
  <c r="M35" i="9"/>
  <c r="L35" i="9"/>
  <c r="K35" i="9"/>
  <c r="AE34" i="9"/>
  <c r="AG34" i="9" s="1"/>
  <c r="T34" i="9" s="1"/>
  <c r="S34" i="9"/>
  <c r="Q34" i="9"/>
  <c r="P34" i="9"/>
  <c r="O34" i="9"/>
  <c r="N34" i="9"/>
  <c r="M34" i="9"/>
  <c r="L34" i="9"/>
  <c r="K34" i="9"/>
  <c r="AE33" i="9"/>
  <c r="AG33" i="9" s="1"/>
  <c r="T33" i="9" s="1"/>
  <c r="S33" i="9"/>
  <c r="Q33" i="9"/>
  <c r="P33" i="9"/>
  <c r="O33" i="9"/>
  <c r="N33" i="9"/>
  <c r="M33" i="9"/>
  <c r="L33" i="9"/>
  <c r="K33" i="9"/>
  <c r="AE32" i="9"/>
  <c r="AG32" i="9" s="1"/>
  <c r="T32" i="9" s="1"/>
  <c r="S32" i="9"/>
  <c r="Q32" i="9"/>
  <c r="P32" i="9"/>
  <c r="O32" i="9"/>
  <c r="N32" i="9"/>
  <c r="M32" i="9"/>
  <c r="L32" i="9"/>
  <c r="K32" i="9"/>
  <c r="AE31" i="9"/>
  <c r="AG31" i="9" s="1"/>
  <c r="T31" i="9" s="1"/>
  <c r="S31" i="9"/>
  <c r="Q31" i="9"/>
  <c r="P31" i="9"/>
  <c r="O31" i="9"/>
  <c r="N31" i="9"/>
  <c r="M31" i="9"/>
  <c r="L31" i="9"/>
  <c r="K31" i="9"/>
  <c r="AF29" i="9"/>
  <c r="S29" i="9" s="1"/>
  <c r="AD29" i="9"/>
  <c r="Q29" i="9" s="1"/>
  <c r="AC29" i="9"/>
  <c r="P29" i="9" s="1"/>
  <c r="AB29" i="9"/>
  <c r="O29" i="9" s="1"/>
  <c r="AA29" i="9"/>
  <c r="N29" i="9" s="1"/>
  <c r="Z29" i="9"/>
  <c r="M29" i="9" s="1"/>
  <c r="Y29" i="9"/>
  <c r="X29" i="9"/>
  <c r="K29" i="9" s="1"/>
  <c r="AE28" i="9"/>
  <c r="R28" i="9" s="1"/>
  <c r="S28" i="9"/>
  <c r="Q28" i="9"/>
  <c r="P28" i="9"/>
  <c r="O28" i="9"/>
  <c r="N28" i="9"/>
  <c r="M28" i="9"/>
  <c r="L28" i="9"/>
  <c r="K28" i="9"/>
  <c r="AE27" i="9"/>
  <c r="R27" i="9" s="1"/>
  <c r="S27" i="9"/>
  <c r="Q27" i="9"/>
  <c r="P27" i="9"/>
  <c r="O27" i="9"/>
  <c r="N27" i="9"/>
  <c r="M27" i="9"/>
  <c r="L27" i="9"/>
  <c r="K27" i="9"/>
  <c r="AF25" i="9"/>
  <c r="AD25" i="9"/>
  <c r="AC25" i="9"/>
  <c r="AB25" i="9"/>
  <c r="O25" i="9" s="1"/>
  <c r="AA25" i="9"/>
  <c r="Z25" i="9"/>
  <c r="Y25" i="9"/>
  <c r="X25" i="9"/>
  <c r="K25" i="9" s="1"/>
  <c r="AE24" i="9"/>
  <c r="R24" i="9" s="1"/>
  <c r="S24" i="9"/>
  <c r="Q24" i="9"/>
  <c r="P24" i="9"/>
  <c r="O24" i="9"/>
  <c r="N24" i="9"/>
  <c r="M24" i="9"/>
  <c r="L24" i="9"/>
  <c r="K24" i="9"/>
  <c r="R23" i="9"/>
  <c r="S23" i="9"/>
  <c r="Q23" i="9"/>
  <c r="P23" i="9"/>
  <c r="O23" i="9"/>
  <c r="N23" i="9"/>
  <c r="M23" i="9"/>
  <c r="L23" i="9"/>
  <c r="K23" i="9"/>
  <c r="AE22" i="9"/>
  <c r="S22" i="9"/>
  <c r="Q22" i="9"/>
  <c r="P22" i="9"/>
  <c r="O22" i="9"/>
  <c r="N22" i="9"/>
  <c r="M22" i="9"/>
  <c r="L22" i="9"/>
  <c r="K22" i="9"/>
  <c r="D118" i="8"/>
  <c r="C118" i="8"/>
  <c r="D117" i="8"/>
  <c r="C117" i="8"/>
  <c r="K115" i="8"/>
  <c r="D115" i="8" s="1"/>
  <c r="C115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K96" i="8"/>
  <c r="D96" i="8" s="1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1" i="8"/>
  <c r="C71" i="8"/>
  <c r="D70" i="8"/>
  <c r="C70" i="8"/>
  <c r="D69" i="8"/>
  <c r="C69" i="8"/>
  <c r="D68" i="8"/>
  <c r="C68" i="8"/>
  <c r="D67" i="8"/>
  <c r="C67" i="8"/>
  <c r="D66" i="8"/>
  <c r="C66" i="8"/>
  <c r="D64" i="8"/>
  <c r="C64" i="8"/>
  <c r="D63" i="8"/>
  <c r="C63" i="8"/>
  <c r="D62" i="8"/>
  <c r="C62" i="8"/>
  <c r="K61" i="8"/>
  <c r="K116" i="8" s="1"/>
  <c r="C61" i="8"/>
  <c r="D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4" i="8"/>
  <c r="C34" i="8"/>
  <c r="D33" i="8"/>
  <c r="C33" i="8"/>
  <c r="D32" i="8"/>
  <c r="C32" i="8"/>
  <c r="D31" i="8"/>
  <c r="C31" i="8"/>
  <c r="C30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90" i="7"/>
  <c r="C90" i="7"/>
  <c r="D89" i="7"/>
  <c r="C89" i="7"/>
  <c r="K85" i="7"/>
  <c r="D85" i="7" s="1"/>
  <c r="J85" i="7"/>
  <c r="C85" i="7" s="1"/>
  <c r="D84" i="7"/>
  <c r="C84" i="7"/>
  <c r="D83" i="7"/>
  <c r="C83" i="7"/>
  <c r="D82" i="7"/>
  <c r="C82" i="7"/>
  <c r="D77" i="7"/>
  <c r="C77" i="7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8" i="7"/>
  <c r="C68" i="7"/>
  <c r="D65" i="7"/>
  <c r="C65" i="7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7" i="7"/>
  <c r="C47" i="7"/>
  <c r="D46" i="7"/>
  <c r="C46" i="7"/>
  <c r="D45" i="7"/>
  <c r="C45" i="7"/>
  <c r="D44" i="7"/>
  <c r="C44" i="7"/>
  <c r="D43" i="7"/>
  <c r="C43" i="7"/>
  <c r="D42" i="7"/>
  <c r="C42" i="7"/>
  <c r="D36" i="7"/>
  <c r="C36" i="7"/>
  <c r="D35" i="7"/>
  <c r="C35" i="7"/>
  <c r="D34" i="7"/>
  <c r="C34" i="7"/>
  <c r="D33" i="7"/>
  <c r="C33" i="7"/>
  <c r="D32" i="7"/>
  <c r="C32" i="7"/>
  <c r="D31" i="7"/>
  <c r="C31" i="7"/>
  <c r="K28" i="7" a="1"/>
  <c r="K28" i="7" s="1"/>
  <c r="J28" i="7" a="1"/>
  <c r="J28" i="7" s="1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185" i="6"/>
  <c r="C185" i="6"/>
  <c r="D184" i="6"/>
  <c r="C184" i="6"/>
  <c r="D182" i="6"/>
  <c r="C182" i="6"/>
  <c r="D181" i="6"/>
  <c r="C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/>
  <c r="J161" i="6"/>
  <c r="I161" i="6"/>
  <c r="C161" i="6" s="1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D144" i="6" s="1"/>
  <c r="I146" i="6"/>
  <c r="D146" i="6"/>
  <c r="C146" i="6"/>
  <c r="D145" i="6"/>
  <c r="C145" i="6"/>
  <c r="I144" i="6"/>
  <c r="C144" i="6" s="1"/>
  <c r="D140" i="6"/>
  <c r="C140" i="6"/>
  <c r="D139" i="6"/>
  <c r="C139" i="6"/>
  <c r="D138" i="6"/>
  <c r="C138" i="6"/>
  <c r="D137" i="6"/>
  <c r="C137" i="6"/>
  <c r="J136" i="6" a="1"/>
  <c r="J136" i="6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/>
  <c r="D90" i="6" s="1"/>
  <c r="I90" i="6" a="1"/>
  <c r="I90" i="6" s="1"/>
  <c r="C90" i="6" s="1"/>
  <c r="D89" i="6"/>
  <c r="C89" i="6"/>
  <c r="D88" i="6"/>
  <c r="C88" i="6"/>
  <c r="D87" i="6"/>
  <c r="C87" i="6"/>
  <c r="J86" i="6" a="1"/>
  <c r="J86" i="6" s="1"/>
  <c r="D86" i="6" s="1"/>
  <c r="I86" i="6" a="1"/>
  <c r="I86" i="6" s="1"/>
  <c r="D85" i="6"/>
  <c r="C85" i="6"/>
  <c r="D84" i="6"/>
  <c r="C84" i="6"/>
  <c r="D83" i="6"/>
  <c r="C83" i="6"/>
  <c r="D82" i="6"/>
  <c r="C82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/>
  <c r="C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I33" i="6"/>
  <c r="C33" i="6" s="1"/>
  <c r="D33" i="6"/>
  <c r="I32" i="6"/>
  <c r="C32" i="6"/>
  <c r="D31" i="6"/>
  <c r="C31" i="6"/>
  <c r="D30" i="6"/>
  <c r="C30" i="6"/>
  <c r="D29" i="6"/>
  <c r="C29" i="6"/>
  <c r="J28" i="6" a="1"/>
  <c r="J28" i="6" s="1"/>
  <c r="I28" i="6" a="1"/>
  <c r="I28" i="6"/>
  <c r="D28" i="6"/>
  <c r="C28" i="6"/>
  <c r="D27" i="6"/>
  <c r="C27" i="6"/>
  <c r="D26" i="6"/>
  <c r="C26" i="6"/>
  <c r="D25" i="6"/>
  <c r="C25" i="6"/>
  <c r="J24" i="6" a="1"/>
  <c r="J24" i="6" s="1"/>
  <c r="I24" i="6" a="1"/>
  <c r="I24" i="6"/>
  <c r="D24" i="6"/>
  <c r="C24" i="6"/>
  <c r="D23" i="6"/>
  <c r="C23" i="6"/>
  <c r="D22" i="6"/>
  <c r="C22" i="6"/>
  <c r="D21" i="6"/>
  <c r="C21" i="6"/>
  <c r="J20" i="6" a="1"/>
  <c r="J20" i="6" s="1"/>
  <c r="J19" i="6" s="1"/>
  <c r="I20" i="6" a="1"/>
  <c r="I20" i="6" s="1"/>
  <c r="C20" i="6" s="1"/>
  <c r="D19" i="6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 s="1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J81" i="6" l="1"/>
  <c r="I130" i="5"/>
  <c r="C130" i="5" s="1"/>
  <c r="AG22" i="9"/>
  <c r="T22" i="9" s="1"/>
  <c r="J116" i="8"/>
  <c r="C116" i="8" s="1"/>
  <c r="I19" i="6"/>
  <c r="C19" i="6" s="1"/>
  <c r="AF37" i="9"/>
  <c r="S37" i="9" s="1"/>
  <c r="R35" i="9"/>
  <c r="R34" i="9"/>
  <c r="AA37" i="9"/>
  <c r="AA41" i="9" s="1"/>
  <c r="N41" i="9" s="1"/>
  <c r="AC37" i="9"/>
  <c r="P37" i="9" s="1"/>
  <c r="R32" i="9"/>
  <c r="R22" i="9"/>
  <c r="AG28" i="9"/>
  <c r="T28" i="9" s="1"/>
  <c r="AG27" i="9"/>
  <c r="T27" i="9" s="1"/>
  <c r="R39" i="9"/>
  <c r="T23" i="9"/>
  <c r="P25" i="9"/>
  <c r="R33" i="9"/>
  <c r="S25" i="9"/>
  <c r="AG24" i="9"/>
  <c r="T24" i="9" s="1"/>
  <c r="AE25" i="9"/>
  <c r="R25" i="9" s="1"/>
  <c r="AB37" i="9"/>
  <c r="R31" i="9"/>
  <c r="AD37" i="9"/>
  <c r="AD41" i="9" s="1"/>
  <c r="Z37" i="9"/>
  <c r="M37" i="9" s="1"/>
  <c r="J130" i="5"/>
  <c r="D130" i="5" s="1"/>
  <c r="D131" i="5"/>
  <c r="I112" i="5"/>
  <c r="C112" i="5" s="1"/>
  <c r="J41" i="5"/>
  <c r="J81" i="5"/>
  <c r="I114" i="5"/>
  <c r="J112" i="5"/>
  <c r="D109" i="5"/>
  <c r="L29" i="9"/>
  <c r="AE29" i="9"/>
  <c r="AG44" i="9"/>
  <c r="T44" i="9" s="1"/>
  <c r="R44" i="9"/>
  <c r="B65" i="3"/>
  <c r="C109" i="5"/>
  <c r="L25" i="9"/>
  <c r="Y37" i="9"/>
  <c r="AG43" i="9"/>
  <c r="T43" i="9" s="1"/>
  <c r="R43" i="9"/>
  <c r="B22" i="3"/>
  <c r="C60" i="5"/>
  <c r="I59" i="5"/>
  <c r="C59" i="5" s="1"/>
  <c r="D60" i="5"/>
  <c r="J59" i="5"/>
  <c r="D59" i="5" s="1"/>
  <c r="D54" i="6"/>
  <c r="J32" i="6"/>
  <c r="D32" i="6" s="1"/>
  <c r="C28" i="7"/>
  <c r="J87" i="7"/>
  <c r="D116" i="8"/>
  <c r="K119" i="8"/>
  <c r="D119" i="8" s="1"/>
  <c r="K45" i="9"/>
  <c r="AE45" i="9"/>
  <c r="I116" i="5"/>
  <c r="D20" i="6"/>
  <c r="I81" i="6"/>
  <c r="C86" i="6"/>
  <c r="D28" i="7"/>
  <c r="K87" i="7"/>
  <c r="C136" i="6"/>
  <c r="I99" i="6"/>
  <c r="C99" i="6" s="1"/>
  <c r="J116" i="5"/>
  <c r="D119" i="6"/>
  <c r="J99" i="6"/>
  <c r="D99" i="6" s="1"/>
  <c r="C20" i="5"/>
  <c r="I19" i="5"/>
  <c r="D20" i="5"/>
  <c r="J19" i="5"/>
  <c r="N37" i="9"/>
  <c r="R40" i="9"/>
  <c r="M25" i="9"/>
  <c r="R47" i="9"/>
  <c r="R48" i="9"/>
  <c r="R49" i="9"/>
  <c r="R50" i="9"/>
  <c r="R51" i="9"/>
  <c r="D81" i="6"/>
  <c r="N25" i="9"/>
  <c r="X37" i="9"/>
  <c r="Q25" i="9"/>
  <c r="D120" i="8" l="1"/>
  <c r="D121" i="8" s="1"/>
  <c r="J119" i="8"/>
  <c r="C119" i="8" s="1"/>
  <c r="C120" i="8" s="1"/>
  <c r="C121" i="8" s="1"/>
  <c r="I80" i="6"/>
  <c r="Z41" i="9"/>
  <c r="Z53" i="9" s="1"/>
  <c r="M53" i="9" s="1"/>
  <c r="AF41" i="9"/>
  <c r="AC41" i="9"/>
  <c r="P41" i="9" s="1"/>
  <c r="AG25" i="9"/>
  <c r="T25" i="9" s="1"/>
  <c r="AA53" i="9"/>
  <c r="N53" i="9" s="1"/>
  <c r="N54" i="9" s="1"/>
  <c r="AB41" i="9"/>
  <c r="O37" i="9"/>
  <c r="Q37" i="9"/>
  <c r="B67" i="3"/>
  <c r="AC53" i="9"/>
  <c r="P53" i="9" s="1"/>
  <c r="B58" i="3"/>
  <c r="C80" i="6"/>
  <c r="M41" i="9"/>
  <c r="D87" i="7"/>
  <c r="K91" i="7"/>
  <c r="D91" i="7" s="1"/>
  <c r="B61" i="3"/>
  <c r="C81" i="6"/>
  <c r="I141" i="6"/>
  <c r="S41" i="9"/>
  <c r="AF53" i="9"/>
  <c r="S53" i="9" s="1"/>
  <c r="AG29" i="9"/>
  <c r="T29" i="9" s="1"/>
  <c r="R29" i="9"/>
  <c r="D112" i="5"/>
  <c r="J114" i="5"/>
  <c r="J141" i="6"/>
  <c r="J144" i="5"/>
  <c r="D144" i="5" s="1"/>
  <c r="D116" i="5"/>
  <c r="J80" i="6"/>
  <c r="C87" i="7"/>
  <c r="J91" i="7"/>
  <c r="C91" i="7" s="1"/>
  <c r="B53" i="3"/>
  <c r="AG45" i="9"/>
  <c r="T45" i="9" s="1"/>
  <c r="R45" i="9"/>
  <c r="X41" i="9"/>
  <c r="AE37" i="9"/>
  <c r="K37" i="9"/>
  <c r="C116" i="5"/>
  <c r="I144" i="5"/>
  <c r="C144" i="5" s="1"/>
  <c r="C114" i="5"/>
  <c r="B64" i="3"/>
  <c r="AD53" i="9"/>
  <c r="Q53" i="9" s="1"/>
  <c r="Q41" i="9"/>
  <c r="J87" i="5"/>
  <c r="D19" i="5"/>
  <c r="B48" i="3"/>
  <c r="L37" i="9"/>
  <c r="Y41" i="9"/>
  <c r="B63" i="3"/>
  <c r="I87" i="5"/>
  <c r="C19" i="5"/>
  <c r="I142" i="6" l="1"/>
  <c r="D92" i="7"/>
  <c r="D93" i="7" s="1"/>
  <c r="P54" i="9"/>
  <c r="M54" i="9"/>
  <c r="Q54" i="9"/>
  <c r="S54" i="9"/>
  <c r="O41" i="9"/>
  <c r="AB53" i="9"/>
  <c r="O53" i="9" s="1"/>
  <c r="C92" i="7"/>
  <c r="C93" i="7" s="1"/>
  <c r="I145" i="5"/>
  <c r="C145" i="5" s="1"/>
  <c r="Y53" i="9"/>
  <c r="L53" i="9" s="1"/>
  <c r="L41" i="9"/>
  <c r="J145" i="5"/>
  <c r="D114" i="5"/>
  <c r="C87" i="5"/>
  <c r="I89" i="5"/>
  <c r="C89" i="5" s="1"/>
  <c r="C142" i="6"/>
  <c r="B62" i="3"/>
  <c r="D87" i="5"/>
  <c r="J89" i="5"/>
  <c r="D89" i="5" s="1"/>
  <c r="E129" i="8"/>
  <c r="J142" i="6"/>
  <c r="D80" i="6"/>
  <c r="AG37" i="9"/>
  <c r="T37" i="9" s="1"/>
  <c r="R37" i="9"/>
  <c r="X53" i="9"/>
  <c r="K41" i="9"/>
  <c r="AE41" i="9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L54" i="9"/>
  <c r="O54" i="9"/>
  <c r="B47" i="3"/>
  <c r="I147" i="5"/>
  <c r="C147" i="5" s="1"/>
  <c r="C148" i="5" s="1"/>
  <c r="C149" i="5" s="1"/>
  <c r="AG41" i="9"/>
  <c r="T41" i="9" s="1"/>
  <c r="R41" i="9"/>
  <c r="AE53" i="9"/>
  <c r="K53" i="9"/>
  <c r="K54" i="9" s="1"/>
  <c r="J147" i="5"/>
  <c r="D147" i="5" s="1"/>
  <c r="D145" i="5"/>
  <c r="D148" i="5" s="1"/>
  <c r="D149" i="5" s="1"/>
  <c r="B59" i="3"/>
  <c r="J155" i="6"/>
  <c r="D142" i="6"/>
  <c r="J156" i="6"/>
  <c r="D156" i="6" s="1"/>
  <c r="I158" i="6" l="1"/>
  <c r="C158" i="6" s="1"/>
  <c r="I159" i="6"/>
  <c r="C159" i="6" s="1"/>
  <c r="J158" i="6"/>
  <c r="D155" i="6"/>
  <c r="J159" i="6"/>
  <c r="D159" i="6" s="1"/>
  <c r="B41" i="3"/>
  <c r="AG53" i="9"/>
  <c r="T53" i="9" s="1"/>
  <c r="T54" i="9" s="1"/>
  <c r="R53" i="9"/>
  <c r="R54" i="9" s="1"/>
  <c r="I176" i="6" l="1"/>
  <c r="C176" i="6" s="1"/>
  <c r="C186" i="6" s="1"/>
  <c r="C187" i="6" s="1"/>
  <c r="B49" i="3"/>
  <c r="D158" i="6"/>
  <c r="J176" i="6"/>
  <c r="D176" i="6" s="1"/>
  <c r="D186" i="6" s="1"/>
  <c r="D187" i="6" s="1"/>
  <c r="B42" i="3" l="1"/>
</calcChain>
</file>

<file path=xl/sharedStrings.xml><?xml version="1.0" encoding="utf-8"?>
<sst xmlns="http://schemas.openxmlformats.org/spreadsheetml/2006/main" count="4255" uniqueCount="2626">
  <si>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</si>
  <si>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</si>
  <si>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</si>
  <si>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</si>
  <si>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</si>
  <si>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</si>
  <si>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</si>
  <si>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</si>
  <si>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</si>
  <si>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</si>
  <si>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</si>
  <si>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</si>
  <si>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</si>
  <si>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</si>
  <si>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</si>
  <si>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</si>
  <si>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</si>
  <si>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</si>
  <si>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</si>
  <si>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</si>
  <si>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</si>
  <si>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</si>
  <si>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</si>
  <si>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</si>
  <si>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</si>
  <si>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</si>
  <si>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</si>
  <si>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</si>
  <si>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</si>
  <si>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</si>
  <si>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</si>
  <si>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</si>
  <si>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</si>
  <si>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</si>
  <si>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</si>
  <si>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</si>
  <si>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</si>
  <si>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</si>
  <si>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</si>
  <si>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</si>
  <si>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</si>
  <si>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</si>
  <si>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</si>
  <si>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</si>
  <si>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</si>
  <si>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</si>
  <si>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</si>
  <si>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</si>
  <si>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</si>
  <si>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</si>
  <si>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</si>
  <si>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</si>
  <si>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</si>
  <si>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</si>
  <si>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</si>
  <si>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</si>
  <si>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</si>
  <si>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</si>
  <si>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</si>
  <si>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</si>
  <si>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</si>
  <si>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</si>
  <si>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</si>
  <si>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</si>
  <si>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</si>
  <si>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</si>
  <si>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</si>
  <si>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</si>
  <si>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</si>
  <si>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</si>
  <si>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</si>
  <si>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</si>
  <si>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</si>
  <si>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</si>
  <si>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</si>
  <si>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</si>
  <si>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</si>
  <si>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</si>
  <si>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</si>
  <si>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</si>
  <si>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</si>
  <si>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</si>
  <si>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</si>
  <si>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</si>
  <si>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</si>
  <si>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</si>
  <si>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</si>
  <si>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</si>
  <si>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</si>
  <si>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</si>
  <si>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</si>
  <si>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</si>
  <si>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</si>
  <si>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</si>
  <si>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</si>
  <si>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</si>
  <si>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</si>
  <si>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</si>
  <si>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</si>
  <si>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</si>
  <si>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</si>
  <si>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</si>
  <si>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</si>
  <si>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</si>
  <si>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</si>
  <si>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</si>
  <si>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</si>
  <si>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</si>
  <si>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</si>
  <si>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</si>
  <si>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</si>
  <si>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</si>
  <si>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</si>
  <si>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</si>
  <si>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</si>
  <si>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</si>
  <si>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</si>
  <si>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</si>
  <si>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</si>
  <si>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</si>
  <si>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</si>
  <si>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</si>
  <si>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</si>
  <si>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</si>
  <si>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</si>
  <si>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</si>
  <si>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</si>
  <si>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</si>
  <si>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</si>
  <si>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</si>
  <si>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</si>
  <si>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</si>
  <si>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</si>
  <si>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</si>
  <si>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</si>
  <si>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</si>
  <si>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</si>
  <si>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</si>
  <si>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</si>
  <si>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</si>
  <si>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</si>
  <si>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</si>
  <si>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</si>
  <si>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</si>
  <si>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</si>
  <si>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</si>
  <si>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</si>
  <si>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</si>
  <si>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</si>
  <si>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</si>
  <si>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</si>
  <si>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</si>
  <si>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</si>
  <si>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</si>
  <si>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</si>
  <si>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</si>
  <si>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</si>
  <si>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</si>
  <si>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</si>
  <si>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</si>
  <si>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</si>
  <si>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</si>
  <si>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</si>
  <si>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</si>
  <si>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</si>
  <si>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</si>
  <si>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</si>
  <si>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</si>
  <si>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</si>
  <si>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</si>
  <si>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</si>
  <si>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</si>
  <si>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</si>
  <si>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</si>
  <si>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</si>
  <si>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</si>
  <si>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</si>
  <si>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</si>
  <si>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</si>
  <si>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</si>
  <si>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</si>
  <si>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</si>
  <si>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</si>
  <si>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</si>
  <si>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</si>
  <si>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</si>
  <si>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</si>
  <si>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</si>
  <si>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</si>
  <si>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</si>
  <si>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</si>
  <si>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</si>
  <si>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</si>
  <si>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</si>
  <si>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</si>
  <si>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</si>
  <si>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</si>
  <si>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</si>
  <si>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</si>
  <si>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</si>
  <si>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</si>
  <si>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</si>
  <si>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</si>
  <si>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</si>
  <si>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</si>
  <si>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</si>
  <si>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</si>
  <si>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</si>
  <si>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</si>
  <si>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</si>
  <si>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</si>
  <si>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</si>
  <si>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</si>
  <si>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</si>
  <si>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</si>
  <si>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</si>
  <si>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</si>
  <si>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</si>
  <si>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</si>
  <si>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</si>
  <si>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</si>
  <si>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</si>
  <si>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</si>
  <si>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</si>
  <si>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</si>
  <si>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</si>
  <si>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</si>
  <si>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</si>
  <si>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</si>
  <si>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</si>
  <si>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</si>
  <si>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</si>
  <si>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</si>
  <si>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</si>
  <si>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</si>
  <si>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</si>
  <si>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</si>
  <si>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</si>
  <si>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</si>
  <si>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</si>
  <si>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</si>
  <si>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</si>
  <si>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</si>
  <si>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</si>
  <si>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</si>
  <si>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</si>
  <si>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</si>
  <si>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</si>
  <si>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</si>
  <si>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</si>
  <si>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</si>
  <si>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</si>
  <si>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</si>
  <si>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</si>
  <si>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</si>
  <si>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</si>
  <si>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</si>
  <si>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</si>
  <si>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</si>
  <si>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</si>
  <si>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</si>
  <si>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</si>
  <si>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</si>
  <si>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</si>
  <si>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</si>
  <si>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</si>
  <si>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</si>
  <si>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</si>
  <si>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</si>
  <si>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</si>
  <si>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</si>
  <si>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</si>
  <si>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</si>
  <si>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</si>
  <si>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</si>
  <si>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</si>
  <si>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</si>
  <si>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</si>
  <si>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</si>
  <si>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</si>
  <si>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</si>
  <si>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</si>
  <si>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</si>
  <si>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</si>
  <si>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</si>
  <si>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</si>
  <si>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</si>
  <si>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</si>
  <si>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</si>
  <si>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</si>
  <si>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</si>
  <si>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</si>
  <si>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</si>
  <si>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</si>
  <si>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</si>
  <si>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</si>
  <si>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</si>
  <si>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</si>
  <si>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</si>
  <si>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</si>
  <si>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</si>
  <si>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</si>
  <si>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</si>
  <si>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</si>
  <si>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</si>
  <si>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</si>
  <si>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</si>
  <si>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</si>
  <si>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</si>
  <si>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</si>
  <si>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</si>
  <si>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</si>
  <si>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</si>
  <si>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</si>
  <si>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</si>
  <si>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</si>
  <si>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</si>
  <si>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</si>
  <si>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</si>
  <si>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</si>
  <si>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</si>
  <si>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</si>
  <si>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</si>
  <si>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</si>
  <si>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</si>
  <si>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</si>
  <si>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</si>
  <si>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</si>
  <si>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</si>
  <si>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</si>
  <si>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</si>
  <si>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</si>
  <si>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</si>
  <si>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</si>
  <si>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</si>
  <si>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</si>
  <si>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</si>
  <si>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</si>
  <si>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</si>
  <si>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</si>
  <si>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</si>
  <si>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</si>
  <si>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</si>
  <si>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</si>
  <si>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</si>
  <si>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</si>
  <si>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</si>
  <si>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</si>
  <si>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</si>
  <si>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</si>
  <si>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</si>
  <si>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</si>
  <si>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</si>
  <si>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</si>
  <si>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</si>
  <si>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</si>
  <si>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</si>
  <si>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</si>
  <si>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</si>
  <si>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</si>
  <si>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</si>
  <si>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</si>
  <si>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</si>
  <si>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</si>
  <si>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</si>
  <si>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</si>
  <si>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</si>
  <si>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</si>
  <si>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</si>
  <si>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</si>
  <si>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</si>
  <si>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</si>
  <si>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</si>
  <si>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</si>
  <si>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</si>
  <si>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</si>
  <si>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</si>
  <si>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</si>
  <si>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</si>
  <si>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</si>
  <si>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</si>
  <si>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</si>
  <si>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</si>
  <si>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</si>
  <si>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</si>
  <si>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</si>
  <si>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</si>
  <si>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</si>
  <si>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</si>
  <si>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</si>
  <si>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</si>
  <si>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</si>
  <si>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</si>
  <si>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</si>
  <si>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</si>
  <si>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</si>
  <si>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</si>
  <si>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</si>
  <si>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</si>
  <si>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</si>
  <si>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</si>
  <si>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</si>
  <si>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</si>
  <si>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</si>
  <si>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</si>
  <si>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</si>
  <si>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</si>
  <si>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</si>
  <si>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</si>
  <si>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</si>
  <si>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</si>
  <si>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</si>
  <si>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</si>
  <si>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</si>
  <si>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</si>
  <si>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</si>
  <si>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</si>
  <si>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</si>
  <si>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</si>
  <si>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</si>
  <si>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</si>
  <si>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</si>
  <si>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</si>
  <si>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</si>
  <si>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</si>
  <si>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</si>
  <si>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</si>
  <si>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</si>
  <si>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</si>
  <si>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</si>
  <si>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</si>
  <si>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</si>
  <si>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</si>
  <si>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</si>
  <si>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</si>
  <si>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</si>
  <si>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</si>
  <si>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</si>
  <si>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</si>
  <si>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</si>
  <si>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</si>
  <si>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</si>
  <si>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</si>
  <si>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</si>
  <si>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</si>
  <si>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</si>
  <si>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</si>
  <si>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</si>
  <si>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</si>
  <si>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</si>
  <si>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</si>
  <si>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</si>
  <si>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</si>
  <si>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</si>
  <si>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</si>
  <si>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</si>
  <si>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</si>
  <si>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</si>
  <si>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</si>
  <si>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</si>
  <si>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</si>
  <si>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</si>
  <si>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</si>
  <si>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</si>
  <si>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</si>
  <si>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</si>
  <si>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</si>
  <si>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</si>
  <si>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</si>
  <si>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</si>
  <si>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</si>
  <si>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</si>
  <si>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</si>
  <si>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</si>
  <si>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</si>
  <si>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</si>
  <si>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</si>
  <si>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</si>
  <si>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</si>
  <si>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</si>
  <si>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</si>
  <si>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</si>
  <si>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</si>
  <si>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</si>
  <si>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</si>
  <si>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</si>
  <si>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</si>
  <si>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</si>
  <si>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</si>
  <si>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</si>
  <si>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</si>
  <si>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</si>
  <si>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</si>
  <si>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</si>
  <si>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</si>
  <si>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</si>
  <si>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</si>
  <si>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</si>
  <si>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</si>
  <si>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</si>
  <si>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</si>
  <si>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</si>
  <si>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</si>
  <si>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</si>
  <si>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</si>
  <si>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</si>
  <si>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</si>
  <si>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</si>
  <si>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</si>
  <si>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</si>
  <si>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</si>
  <si>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</si>
  <si>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</si>
  <si>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</si>
  <si>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</si>
  <si>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</si>
  <si>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</si>
  <si>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</si>
  <si>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</si>
  <si>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</si>
  <si>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</si>
  <si>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</si>
  <si>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</si>
  <si>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</si>
  <si>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</si>
  <si>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</si>
  <si>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</si>
  <si>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</si>
  <si>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</si>
  <si>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</si>
  <si>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</si>
  <si>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</si>
  <si>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</si>
  <si>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</si>
  <si>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</si>
  <si>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</si>
  <si>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</si>
  <si>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</si>
  <si>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</si>
  <si>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</si>
  <si>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</si>
  <si>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</si>
  <si>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</si>
  <si>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</si>
  <si>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</si>
  <si>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</si>
  <si>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</si>
  <si>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</si>
  <si>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</si>
  <si>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</si>
  <si>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</si>
  <si>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</si>
  <si>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</si>
  <si>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</si>
  <si>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</si>
  <si>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</si>
  <si>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</si>
  <si>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</si>
  <si>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</si>
  <si>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</si>
  <si>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</si>
  <si>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</si>
  <si>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</si>
  <si>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</si>
  <si>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</si>
  <si>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</si>
  <si>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</si>
  <si>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</si>
  <si>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</si>
  <si>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</si>
  <si>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</si>
  <si>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</si>
  <si>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</si>
  <si>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</si>
  <si>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</si>
  <si>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</si>
  <si>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</si>
  <si>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</si>
  <si>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</si>
  <si>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</si>
  <si>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</si>
  <si>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</si>
  <si>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</si>
  <si>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</si>
  <si>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</si>
  <si>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</si>
  <si>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</si>
  <si>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</si>
  <si>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</si>
  <si>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</si>
  <si>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</si>
  <si>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</si>
  <si>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</si>
  <si>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</si>
  <si>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</si>
  <si>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</si>
  <si>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</si>
  <si>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</si>
  <si>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</si>
  <si>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</si>
  <si>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</si>
  <si>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</si>
  <si>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</si>
  <si>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</si>
  <si>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</si>
  <si>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</si>
  <si>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</si>
  <si>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</si>
  <si>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</si>
  <si>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</si>
  <si>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</si>
  <si>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</si>
  <si>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</si>
  <si>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</si>
  <si>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</si>
  <si>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</si>
  <si>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</si>
  <si>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</si>
  <si>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</si>
  <si>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</si>
  <si>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</si>
  <si>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</si>
  <si>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</si>
  <si>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</si>
  <si>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</si>
  <si>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</si>
  <si>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</si>
  <si>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</si>
  <si>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</si>
  <si>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</si>
  <si>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</si>
  <si>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</si>
  <si>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</si>
  <si>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</si>
  <si>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</si>
  <si>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</si>
  <si>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</si>
  <si>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</si>
  <si>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</si>
  <si>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</si>
  <si>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</si>
  <si>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</si>
  <si>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</si>
  <si>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</si>
  <si>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</si>
  <si>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</si>
  <si>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</si>
  <si>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</si>
  <si>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</si>
  <si>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</si>
  <si>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</si>
  <si>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</si>
  <si>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</si>
  <si>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</si>
  <si>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</si>
  <si>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</si>
  <si>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</si>
  <si>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</si>
  <si>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</si>
  <si>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</si>
  <si>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</si>
  <si>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</si>
  <si>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</si>
  <si>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</si>
  <si>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</si>
  <si>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</si>
  <si>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</si>
  <si>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</si>
  <si>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</si>
  <si>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</si>
  <si>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</si>
  <si>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</si>
  <si>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</si>
  <si>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</si>
  <si>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</si>
  <si>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</si>
  <si>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</si>
  <si>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</si>
  <si>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</si>
  <si>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</si>
  <si>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</si>
  <si>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</si>
  <si>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</si>
  <si>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</si>
  <si>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</si>
  <si>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</si>
  <si>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</si>
  <si>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</si>
  <si>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</si>
  <si>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</si>
  <si>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</si>
  <si>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</si>
  <si>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</si>
  <si>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</si>
  <si>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</si>
  <si>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</si>
  <si>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</si>
  <si>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</si>
  <si>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</si>
  <si>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</si>
  <si>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</si>
  <si>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</si>
  <si>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</si>
  <si>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</si>
  <si>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</si>
  <si>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</si>
  <si>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</si>
  <si>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</si>
  <si>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</si>
  <si>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</si>
  <si>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</si>
  <si>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</si>
  <si>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</si>
  <si>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</si>
  <si>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</si>
  <si>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</si>
  <si>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</si>
  <si>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</si>
  <si>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</si>
  <si>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</si>
  <si>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</si>
  <si>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</si>
  <si>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</si>
  <si>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</si>
  <si>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</si>
  <si>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</si>
  <si>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</si>
  <si>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</si>
  <si>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</si>
  <si>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</si>
  <si>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</si>
  <si>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</si>
  <si>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</si>
  <si>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</si>
  <si>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</si>
  <si>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</si>
  <si>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</si>
  <si>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</si>
  <si>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</si>
  <si>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</si>
  <si>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</si>
  <si>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</si>
  <si>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</si>
  <si>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</si>
  <si>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</si>
  <si>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</si>
  <si>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</si>
  <si>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</si>
  <si>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</si>
  <si>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</si>
  <si>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</si>
  <si>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</si>
  <si>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</si>
  <si>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</si>
  <si>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</si>
  <si>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</si>
  <si>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</si>
  <si>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</si>
  <si>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</si>
  <si>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</si>
  <si>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</si>
  <si>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</si>
  <si>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</si>
  <si>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</si>
  <si>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</si>
  <si>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</si>
  <si>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</si>
  <si>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</si>
  <si>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</si>
  <si>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</si>
  <si>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</si>
  <si>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</si>
  <si>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</si>
  <si>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</si>
  <si>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</si>
  <si>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</si>
  <si>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</si>
  <si>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</si>
  <si>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</si>
  <si>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</si>
  <si>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</si>
  <si>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</si>
  <si>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</si>
  <si>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</si>
  <si>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</si>
  <si>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</si>
  <si>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</si>
  <si>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</si>
  <si>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</si>
  <si>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</si>
  <si>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</si>
  <si>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</si>
  <si>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</si>
  <si>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</si>
  <si>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</si>
  <si>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</si>
  <si>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</si>
  <si>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</si>
  <si>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</si>
  <si>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</si>
  <si>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</si>
  <si>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</si>
  <si>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</si>
  <si>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</si>
  <si>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</si>
  <si>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</si>
  <si>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</si>
  <si>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</si>
  <si>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</si>
  <si>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</si>
  <si>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</si>
  <si>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</si>
  <si>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</si>
  <si>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</si>
  <si>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</si>
  <si>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</si>
  <si>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</si>
  <si>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</si>
  <si>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</si>
  <si>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</si>
  <si>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</si>
  <si>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</si>
  <si>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</si>
  <si>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</si>
  <si>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</si>
  <si>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</si>
  <si>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</si>
  <si>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</si>
  <si>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</si>
  <si>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</si>
  <si>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</si>
  <si>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</si>
  <si>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</si>
  <si>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</si>
  <si>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</si>
  <si>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</si>
  <si>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</si>
  <si>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</si>
  <si>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</si>
  <si>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</si>
  <si>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</si>
  <si>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</si>
  <si>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</si>
  <si>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</si>
  <si>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</si>
  <si>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</si>
  <si>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</si>
  <si>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</si>
  <si>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</si>
  <si>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</si>
  <si>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</si>
  <si>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</si>
  <si>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</si>
  <si>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</si>
  <si>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</si>
  <si>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</si>
  <si>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</si>
  <si>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</si>
  <si>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</si>
  <si>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</si>
  <si>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</si>
  <si>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</si>
  <si>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</si>
  <si>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</si>
  <si>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</si>
  <si>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</si>
  <si>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</si>
  <si>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</si>
  <si>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</si>
  <si>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</si>
  <si>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</si>
  <si>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</si>
  <si>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</si>
  <si>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</si>
  <si>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</si>
  <si>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</si>
  <si>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</si>
  <si>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</si>
  <si>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</si>
  <si>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</si>
  <si>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</si>
  <si>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</si>
  <si>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</si>
  <si>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</si>
  <si>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</si>
  <si>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</si>
  <si>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</si>
  <si>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</si>
  <si>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</si>
  <si>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</si>
  <si>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</si>
  <si>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</si>
  <si>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</si>
  <si>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</si>
  <si>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</si>
  <si>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</si>
  <si>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</si>
  <si>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</si>
  <si>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</si>
  <si>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</si>
  <si>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</si>
  <si>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</si>
  <si>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</si>
  <si>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</si>
  <si>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</si>
  <si>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</si>
  <si>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</si>
  <si>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</si>
  <si>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</si>
  <si>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</si>
  <si>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</si>
  <si>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</si>
  <si>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</si>
  <si>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</si>
  <si>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</si>
  <si>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</si>
  <si>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</si>
  <si>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</si>
  <si>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</si>
  <si>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</si>
  <si>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</si>
  <si>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</si>
  <si>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</si>
  <si>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</si>
  <si>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</si>
  <si>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</si>
  <si>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</si>
  <si>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</si>
  <si>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</si>
  <si>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</si>
  <si>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</si>
  <si>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</si>
  <si>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</si>
  <si>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</si>
  <si>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</si>
  <si>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</si>
  <si>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</si>
  <si>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</si>
  <si>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</si>
  <si>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</si>
  <si>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</si>
  <si>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</si>
  <si>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</si>
  <si>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</si>
  <si>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</si>
  <si>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</si>
  <si>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</si>
  <si>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</si>
  <si>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</si>
  <si>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</si>
  <si>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</si>
  <si>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</si>
  <si>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</si>
  <si>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</si>
  <si>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</si>
  <si>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</si>
  <si>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</si>
  <si>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</si>
  <si>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</si>
  <si>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</si>
  <si>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</si>
  <si>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</si>
  <si>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</si>
  <si>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</si>
  <si>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</si>
  <si>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</si>
  <si>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</si>
  <si>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</si>
  <si>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</si>
  <si>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</si>
  <si>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</si>
  <si>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</si>
  <si>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</si>
  <si>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</si>
  <si>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</si>
  <si>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</si>
  <si>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</si>
  <si>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</si>
  <si>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</si>
  <si>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</si>
  <si>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</si>
  <si>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</si>
  <si>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</si>
  <si>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</si>
  <si>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</si>
  <si>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</si>
  <si>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</si>
  <si>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</si>
  <si>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</si>
  <si>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</si>
  <si>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</si>
  <si>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</si>
  <si>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</si>
  <si>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</si>
  <si>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</si>
  <si>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</si>
  <si>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</si>
  <si>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</si>
  <si>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</si>
  <si>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</si>
  <si>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</si>
  <si>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</si>
  <si>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</si>
  <si>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</si>
  <si>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</si>
  <si>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</si>
  <si>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</si>
  <si>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</si>
  <si>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</si>
  <si>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</si>
  <si>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</si>
  <si>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</si>
  <si>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</si>
  <si>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</si>
  <si>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</si>
  <si>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</si>
  <si>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</si>
  <si>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</si>
  <si>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</si>
  <si>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</si>
  <si>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</si>
  <si>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</si>
  <si>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</si>
  <si>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</si>
  <si>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</si>
  <si>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</si>
  <si>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</si>
  <si>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</si>
  <si>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</si>
  <si>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</si>
  <si>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</si>
  <si>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</si>
  <si>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</si>
  <si>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</si>
  <si>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</si>
  <si>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</si>
  <si>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</si>
  <si>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</si>
  <si>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</si>
  <si>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</si>
  <si>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</si>
  <si>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</si>
  <si>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</si>
  <si>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</si>
  <si>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</si>
  <si>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</si>
  <si>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</si>
  <si>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</si>
  <si>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</si>
  <si>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</si>
  <si>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</si>
  <si>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</si>
  <si>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</si>
  <si>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</si>
  <si>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</si>
  <si>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</si>
  <si>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</si>
  <si>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</si>
  <si>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</si>
  <si>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</si>
  <si>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</si>
  <si>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</si>
  <si>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</si>
  <si>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</si>
  <si>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</si>
  <si>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</si>
  <si>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</si>
  <si>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</si>
  <si>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</si>
  <si>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</si>
  <si>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</si>
  <si>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</si>
  <si>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</si>
  <si>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</si>
  <si>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</si>
  <si>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</si>
  <si>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</si>
  <si>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</si>
  <si>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</si>
  <si>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</si>
  <si>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</si>
  <si>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</si>
  <si>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</si>
  <si>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</si>
  <si>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</si>
  <si>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</si>
  <si>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</si>
  <si>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</si>
  <si>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</si>
  <si>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</si>
  <si>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</si>
  <si>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</si>
  <si>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</si>
  <si>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</si>
  <si>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</si>
  <si>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</si>
  <si>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</si>
  <si>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</si>
  <si>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</si>
  <si>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</si>
  <si>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</si>
  <si>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</si>
  <si>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</si>
  <si>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</si>
  <si>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</si>
  <si>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</si>
  <si>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</si>
  <si>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</si>
  <si>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</si>
  <si>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</si>
  <si>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</si>
  <si>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</si>
  <si>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</si>
  <si>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</si>
  <si>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</si>
  <si>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</si>
  <si>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</si>
  <si>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</si>
  <si>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</si>
  <si>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</si>
  <si>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</si>
  <si>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</si>
  <si>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</si>
  <si>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</si>
  <si>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</si>
  <si>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</si>
  <si>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</si>
  <si>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</si>
  <si>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</si>
  <si>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</si>
  <si>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</si>
  <si>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</si>
  <si>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</si>
  <si>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</si>
  <si>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</si>
  <si>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</si>
  <si>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</si>
  <si>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</si>
  <si>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</si>
  <si>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</si>
  <si>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</si>
  <si>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</si>
  <si>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</si>
  <si>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</si>
  <si>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</si>
  <si>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</si>
  <si>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</si>
  <si>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</si>
  <si>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</si>
  <si>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</si>
  <si>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</si>
  <si>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</si>
  <si>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</si>
  <si>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</si>
  <si>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</si>
  <si>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</si>
  <si>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</si>
  <si>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</si>
  <si>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</si>
  <si>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</si>
  <si>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</si>
  <si>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</si>
  <si>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</si>
  <si>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</si>
  <si>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</si>
  <si>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</si>
  <si>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</si>
  <si>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</si>
  <si>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</si>
  <si>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</si>
  <si>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</si>
  <si>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</si>
  <si>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</si>
  <si>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</si>
  <si>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</si>
  <si>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</si>
  <si>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</si>
  <si>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</si>
  <si>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</si>
  <si>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</si>
  <si>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</si>
  <si>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</si>
  <si>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</si>
  <si>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</si>
  <si>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</si>
  <si>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</si>
  <si>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</si>
  <si>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</si>
  <si>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</si>
  <si>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</si>
  <si>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</si>
  <si>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</si>
  <si>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</si>
  <si>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</si>
  <si>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</si>
  <si>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</si>
  <si>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</si>
  <si>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</si>
  <si>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</si>
  <si>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</si>
  <si>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</si>
  <si>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</si>
  <si>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</si>
  <si>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</si>
  <si>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</si>
  <si>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</si>
  <si>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</si>
  <si>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</si>
  <si>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</si>
  <si>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</si>
  <si>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</si>
  <si>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</si>
  <si>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</si>
  <si>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</si>
  <si>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</si>
  <si>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</si>
  <si>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</si>
  <si>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</si>
  <si>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</si>
  <si>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</si>
  <si>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</si>
  <si>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</si>
  <si>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</si>
  <si>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</si>
  <si>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</si>
  <si>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</si>
  <si>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</si>
  <si>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</si>
  <si>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</si>
  <si>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</si>
  <si>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</si>
  <si>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</si>
  <si>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</si>
  <si>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</si>
  <si>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</si>
  <si>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</si>
  <si>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</si>
  <si>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</si>
  <si>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</si>
  <si>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</si>
  <si>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</si>
  <si>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</si>
  <si>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</si>
  <si>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</si>
  <si>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</si>
  <si>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</si>
  <si>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</si>
  <si>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</si>
  <si>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</si>
  <si>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</si>
  <si>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</si>
  <si>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</si>
  <si>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</si>
  <si>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</si>
  <si>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</si>
  <si>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</si>
  <si>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</si>
  <si>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</si>
  <si>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</si>
  <si>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</si>
  <si>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</si>
  <si>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</si>
  <si>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</si>
  <si>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</si>
  <si>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</si>
  <si>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</si>
  <si>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</si>
  <si>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</si>
  <si>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</si>
  <si>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</si>
  <si>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</si>
  <si>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</si>
  <si>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</si>
  <si>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</si>
  <si>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</si>
  <si>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</si>
  <si>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</si>
  <si>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</si>
  <si>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</si>
  <si>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</si>
  <si>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</si>
  <si>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</si>
  <si>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</si>
  <si>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</si>
  <si>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</si>
  <si>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</si>
  <si>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</si>
  <si>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</si>
  <si>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</si>
  <si>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</si>
  <si>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</si>
  <si>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</si>
  <si>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</si>
  <si>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</si>
  <si>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</si>
  <si>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</si>
  <si>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</si>
  <si>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</si>
  <si>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</si>
  <si>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</si>
  <si>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</si>
  <si>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</si>
  <si>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</si>
  <si>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</si>
  <si>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</si>
  <si>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</si>
  <si>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</si>
  <si>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</si>
  <si>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</si>
  <si>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</si>
  <si>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</si>
  <si>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</si>
  <si>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</si>
  <si>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</si>
  <si>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</si>
  <si>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</si>
  <si>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</si>
  <si>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</si>
  <si>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</si>
  <si>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</si>
  <si>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</si>
  <si>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</si>
  <si>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</si>
  <si>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</si>
  <si>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</si>
  <si>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</si>
  <si>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</si>
  <si>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</si>
  <si>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</si>
  <si>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</si>
  <si>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</si>
  <si>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</si>
  <si>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</si>
  <si>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</si>
  <si>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</si>
  <si>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</si>
  <si>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</si>
  <si>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</si>
  <si>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</si>
  <si>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</si>
  <si>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</si>
  <si>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</si>
  <si>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</si>
  <si>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</si>
  <si>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</si>
  <si>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</si>
  <si>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</si>
  <si>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</si>
  <si>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</si>
  <si>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</si>
  <si>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</si>
  <si>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</si>
  <si>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</si>
  <si>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</si>
  <si>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</si>
  <si>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</si>
  <si>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</si>
  <si>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</si>
  <si>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</si>
  <si>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</si>
  <si>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</si>
  <si>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</si>
  <si>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</si>
  <si>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</si>
  <si>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</si>
  <si>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</si>
  <si>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</si>
  <si>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</si>
  <si>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</si>
  <si>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</si>
  <si>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</si>
  <si>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</si>
  <si>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</si>
  <si>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</si>
  <si>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</si>
  <si>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</si>
  <si>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</si>
  <si>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</si>
  <si>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</si>
  <si>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</si>
  <si>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</si>
  <si>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</si>
  <si>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</si>
  <si>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</si>
  <si>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</si>
  <si>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</si>
  <si>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</si>
  <si>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</si>
  <si>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</si>
  <si>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</si>
  <si>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</si>
  <si>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</si>
  <si>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</si>
  <si>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</si>
  <si>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</si>
  <si>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</si>
  <si>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</si>
  <si>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</si>
  <si>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</si>
  <si>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</si>
  <si>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</si>
  <si>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</si>
  <si>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</si>
  <si>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</si>
  <si>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</si>
  <si>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</si>
  <si>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</si>
  <si>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</si>
  <si>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</si>
  <si>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</si>
  <si>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</si>
  <si>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</si>
  <si>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</si>
  <si>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</si>
  <si>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</si>
  <si>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</si>
  <si>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</si>
  <si>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</si>
  <si>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</si>
  <si>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</si>
  <si>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</si>
  <si>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</si>
  <si>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</si>
  <si>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</si>
  <si>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</si>
  <si>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</si>
  <si>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</si>
  <si>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</si>
  <si>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</si>
  <si>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</si>
  <si>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</si>
  <si>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</si>
  <si>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</si>
  <si>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</si>
  <si>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</si>
  <si>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</si>
  <si>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</si>
  <si>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</si>
  <si>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</si>
  <si>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</si>
  <si>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</si>
  <si>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</si>
  <si>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</si>
  <si>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</si>
  <si>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</si>
  <si>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</si>
  <si>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</si>
  <si>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</si>
  <si>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</si>
  <si>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</si>
  <si>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</si>
  <si>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</si>
  <si>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</si>
  <si>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</si>
  <si>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</si>
  <si>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</si>
  <si>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</si>
  <si>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</si>
  <si>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</si>
  <si>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</si>
  <si>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</si>
  <si>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</si>
  <si>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</si>
  <si>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</si>
  <si>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</si>
  <si>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</si>
  <si>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</si>
  <si>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</si>
  <si>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</si>
  <si>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</si>
  <si>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</si>
  <si>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</si>
  <si>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</si>
  <si>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</si>
  <si>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</si>
  <si>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</si>
  <si>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</si>
  <si>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</si>
  <si>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</si>
  <si>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</si>
  <si>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</si>
  <si>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</si>
  <si>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</si>
  <si>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</si>
  <si>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</si>
  <si>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</si>
  <si>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</si>
  <si>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</si>
  <si>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</si>
  <si>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</si>
  <si>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</si>
  <si>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</si>
  <si>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</si>
  <si>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</si>
  <si>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</si>
  <si>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</si>
  <si>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</si>
  <si>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</si>
  <si>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</si>
  <si>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</si>
  <si>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</si>
  <si>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</si>
  <si>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</si>
  <si>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</si>
  <si>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</si>
  <si>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</si>
  <si>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</si>
  <si>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</si>
  <si>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</si>
  <si>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</si>
  <si>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</si>
  <si>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</si>
  <si>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</si>
  <si>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</si>
  <si>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</si>
  <si>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</si>
  <si>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</si>
  <si>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</si>
  <si>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</si>
  <si>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</si>
  <si>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</si>
  <si>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</si>
  <si>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</si>
  <si>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</si>
  <si>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</si>
  <si>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</si>
  <si>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</si>
  <si>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</si>
  <si>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</si>
  <si>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</si>
  <si>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</si>
  <si>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</si>
  <si>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</si>
  <si>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</si>
  <si>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</si>
  <si>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</si>
  <si>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</si>
  <si>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</si>
  <si>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</si>
  <si>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</si>
  <si>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</si>
  <si>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</si>
  <si>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</si>
  <si>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</si>
  <si>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</si>
  <si>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</si>
  <si>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</si>
  <si>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</si>
  <si>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</si>
  <si>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</si>
  <si>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</si>
  <si>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</si>
  <si>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</si>
  <si>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</si>
  <si>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</si>
  <si>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</si>
  <si>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</si>
  <si>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</si>
  <si>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</si>
  <si>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</si>
  <si>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</si>
  <si>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</si>
  <si>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</si>
  <si>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</si>
  <si>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</si>
  <si>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</si>
  <si>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</si>
  <si>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</si>
  <si>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</si>
  <si>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</si>
  <si>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</si>
  <si>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</si>
  <si>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</si>
  <si>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</si>
  <si>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</si>
  <si>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</si>
  <si>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</si>
  <si>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</si>
  <si>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</si>
  <si>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</si>
  <si>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</si>
  <si>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</si>
  <si>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</si>
  <si>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</si>
  <si>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</si>
  <si>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</si>
  <si>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</si>
  <si>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</si>
  <si>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</si>
  <si>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</si>
  <si>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</si>
  <si>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</si>
  <si>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</si>
  <si>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</si>
  <si>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</si>
  <si>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</si>
  <si>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</si>
  <si>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</si>
  <si>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</si>
  <si>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</si>
  <si>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</si>
  <si>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</si>
  <si>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</si>
  <si>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</si>
  <si>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</si>
  <si>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</si>
  <si>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</si>
  <si>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</si>
  <si>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</si>
  <si>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</si>
  <si>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</si>
  <si>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</si>
  <si>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</si>
  <si>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</si>
  <si>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</si>
  <si>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</si>
  <si>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</si>
  <si>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</si>
  <si>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</si>
  <si>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</si>
  <si>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</si>
  <si>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</si>
  <si>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</si>
  <si>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</si>
  <si>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</si>
  <si>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</si>
  <si>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</si>
  <si>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</si>
  <si>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</si>
  <si>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</si>
  <si>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</si>
  <si>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</si>
  <si>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</si>
  <si>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</si>
  <si>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</si>
  <si>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</si>
  <si>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</si>
  <si>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</si>
  <si>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</si>
  <si>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</si>
  <si>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</si>
  <si>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</si>
  <si>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</si>
  <si>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</si>
  <si>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</si>
  <si>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</si>
  <si>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</si>
  <si>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</si>
  <si>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</si>
  <si>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</si>
  <si>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</si>
  <si>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</si>
  <si>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</si>
  <si>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</si>
  <si>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</si>
  <si>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</si>
  <si>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</si>
  <si>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</si>
  <si>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</si>
  <si>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</si>
  <si>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</si>
  <si>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</si>
  <si>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</si>
  <si>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</si>
  <si>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</si>
  <si>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</si>
  <si>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</si>
  <si>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</si>
  <si>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</si>
  <si>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</si>
  <si>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</si>
  <si>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</si>
  <si>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</si>
  <si>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</si>
  <si>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</si>
  <si>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</si>
  <si>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</si>
  <si>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</si>
  <si>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</si>
  <si>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</si>
  <si>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</si>
  <si>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</si>
  <si>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</si>
  <si>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</si>
  <si>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</si>
  <si>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</si>
  <si>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</si>
  <si>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</si>
  <si>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</si>
  <si>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</si>
  <si>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</si>
  <si>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</si>
  <si>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</si>
  <si>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</si>
  <si>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</si>
  <si>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</si>
  <si>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</si>
  <si>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</si>
  <si>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</si>
  <si>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</si>
  <si>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</si>
  <si>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</si>
  <si>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</si>
  <si>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</si>
  <si>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</si>
  <si>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</si>
  <si>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</si>
  <si>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</si>
  <si>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</si>
  <si>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</si>
  <si>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</si>
  <si>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</si>
  <si>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</si>
  <si>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</si>
  <si>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</si>
  <si>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</si>
  <si>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</si>
  <si>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</si>
  <si>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</si>
  <si>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</si>
  <si>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</si>
  <si>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</si>
  <si>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</si>
  <si>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</si>
  <si>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</si>
  <si>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</si>
  <si>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</si>
  <si>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</si>
  <si>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</si>
  <si>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</si>
  <si>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</si>
  <si>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</si>
  <si>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</si>
  <si>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</si>
  <si>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</si>
  <si>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</si>
  <si>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</si>
  <si>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</si>
  <si>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</si>
  <si>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</si>
  <si>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</si>
  <si>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</si>
  <si>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</si>
  <si>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</si>
  <si>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</si>
  <si>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</si>
  <si>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</si>
  <si>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</si>
  <si>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</si>
  <si>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</si>
  <si>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</si>
  <si>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</si>
  <si>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</si>
  <si>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</si>
  <si>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</si>
  <si>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</si>
  <si>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</si>
  <si>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</si>
  <si>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</si>
  <si>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</si>
  <si>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</si>
  <si>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</si>
  <si>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</si>
  <si>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</si>
  <si>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</si>
  <si>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</si>
  <si>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</si>
  <si>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</si>
  <si>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</si>
  <si>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</si>
  <si>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</si>
  <si>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</si>
  <si>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</si>
  <si>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</si>
  <si>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</si>
  <si>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</si>
  <si>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</si>
  <si>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</si>
  <si>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</si>
  <si>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</si>
  <si>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</si>
  <si>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</si>
  <si>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</si>
  <si>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</si>
  <si>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</si>
  <si>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</si>
  <si>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</si>
  <si>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</si>
  <si>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</si>
  <si>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</si>
  <si>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</si>
  <si>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</si>
  <si>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</si>
  <si>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</si>
  <si>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</si>
  <si>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</si>
  <si>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</si>
  <si>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</si>
  <si>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</si>
  <si>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</si>
  <si>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</si>
  <si>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</si>
  <si>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</si>
  <si>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</si>
  <si>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</si>
  <si>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</si>
  <si>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</si>
  <si>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</si>
  <si>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</si>
  <si>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</si>
  <si>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</si>
  <si>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</si>
  <si>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</si>
  <si>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</si>
  <si>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</si>
  <si>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</si>
  <si>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</si>
  <si>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</si>
  <si>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</si>
  <si>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</si>
  <si>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</si>
  <si>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</si>
  <si>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</si>
  <si>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</si>
  <si>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</si>
  <si>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</si>
  <si>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</si>
  <si>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</si>
  <si>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</si>
  <si>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</si>
  <si>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</si>
  <si>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</si>
  <si>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</si>
  <si>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</si>
  <si>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</si>
  <si>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</si>
  <si>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</si>
  <si>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</si>
  <si>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</si>
  <si>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</si>
  <si>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</si>
  <si>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</si>
  <si>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</si>
  <si>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</si>
  <si>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</si>
  <si>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</si>
  <si>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</si>
  <si>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</si>
  <si>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</si>
  <si>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</si>
  <si>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</si>
  <si>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</si>
  <si>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</si>
  <si>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</si>
  <si>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</si>
  <si>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</si>
  <si>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</si>
  <si>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</si>
  <si>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</si>
  <si>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</si>
  <si>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</si>
  <si>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</si>
  <si>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</si>
  <si>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</si>
  <si>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</si>
  <si>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</si>
  <si>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</si>
  <si>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</si>
  <si>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</si>
  <si>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</si>
  <si>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</si>
  <si>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</si>
  <si>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</si>
  <si>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</si>
  <si>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</si>
  <si>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</si>
  <si>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</si>
  <si>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</si>
  <si>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</si>
  <si>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</si>
  <si>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</si>
  <si>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</si>
  <si>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</si>
  <si>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</si>
  <si>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</si>
  <si>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</si>
  <si>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</si>
  <si>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</si>
  <si>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</si>
  <si>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</si>
  <si>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</si>
  <si>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</si>
  <si>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</si>
  <si>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</si>
  <si>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</si>
  <si>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</si>
  <si>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</si>
  <si>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</si>
  <si>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</si>
  <si>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</si>
  <si>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</si>
  <si>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</si>
  <si>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</si>
  <si>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</si>
  <si>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</si>
  <si>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</si>
  <si>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</si>
  <si>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</si>
  <si>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</si>
  <si>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</si>
  <si>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</si>
  <si>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</si>
  <si>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</si>
  <si>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</si>
  <si>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</si>
  <si>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</si>
  <si>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</si>
  <si>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</si>
  <si>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</si>
  <si>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</si>
  <si>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</si>
  <si>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</si>
  <si>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</si>
  <si>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</si>
  <si>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</si>
  <si>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</si>
  <si>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</si>
  <si>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</si>
  <si>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</si>
  <si>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</si>
  <si>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</si>
  <si>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</si>
  <si>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</si>
  <si>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</si>
  <si>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</si>
  <si>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</si>
  <si>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</si>
  <si>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</si>
  <si>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</si>
  <si>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</si>
  <si>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</si>
  <si>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</si>
  <si>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</si>
  <si>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</si>
  <si>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</si>
  <si>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</si>
  <si>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</si>
  <si>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</si>
  <si>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</si>
  <si>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</si>
  <si>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</si>
  <si>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</si>
  <si>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</si>
  <si>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</si>
  <si>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</si>
  <si>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</si>
  <si>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</si>
  <si>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</si>
  <si>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</si>
  <si>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</si>
  <si>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</si>
  <si>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</si>
  <si>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</si>
  <si>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</si>
  <si>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</si>
  <si>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</si>
  <si>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</si>
  <si>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</si>
  <si>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</si>
  <si>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</si>
  <si>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</si>
  <si>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</si>
  <si>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</si>
  <si>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</si>
  <si>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</si>
  <si>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</si>
  <si>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</si>
  <si>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</si>
  <si>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</si>
  <si>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</si>
  <si>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</si>
  <si>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</si>
  <si>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</si>
  <si>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</si>
  <si>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</si>
  <si>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</si>
  <si>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</si>
  <si>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</si>
  <si>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</si>
  <si>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</si>
  <si>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</si>
  <si>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</si>
  <si>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</si>
  <si>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</si>
  <si>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</si>
  <si>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</si>
  <si>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</si>
  <si>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</si>
  <si>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</si>
  <si>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</si>
  <si>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</si>
  <si>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</si>
  <si>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</si>
  <si>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</si>
  <si>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</si>
  <si>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</si>
  <si>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</si>
  <si>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</si>
  <si>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</si>
  <si>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</si>
  <si>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</si>
  <si>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</si>
  <si>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</si>
  <si>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</si>
  <si>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</si>
  <si>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</si>
  <si>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</si>
  <si>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</si>
  <si>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</si>
  <si>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</si>
  <si>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</si>
  <si>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</si>
  <si>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</si>
  <si>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</si>
  <si>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</si>
  <si>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</si>
  <si>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</si>
  <si>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</si>
  <si>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</si>
  <si>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</si>
  <si>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</si>
  <si>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</si>
  <si>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</si>
  <si>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</si>
  <si>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</si>
  <si>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</si>
  <si>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</si>
  <si>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</si>
  <si>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</si>
  <si>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</si>
  <si>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</si>
  <si>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</si>
  <si>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</si>
  <si>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</si>
  <si>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</si>
  <si>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</si>
  <si>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</si>
  <si>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</si>
  <si>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</si>
  <si>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</si>
  <si>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</si>
  <si>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</si>
  <si>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</si>
  <si>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</si>
  <si>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</si>
  <si>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</si>
  <si>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</si>
  <si>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</si>
  <si>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</si>
  <si>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</si>
  <si>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</si>
  <si>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</si>
  <si>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</si>
  <si>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</si>
  <si>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</si>
  <si>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</si>
  <si>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</si>
  <si>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</si>
  <si>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</si>
  <si>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</si>
  <si>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</si>
  <si>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</si>
  <si>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</si>
  <si>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</si>
  <si>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</si>
  <si>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</si>
  <si>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</si>
  <si>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</si>
  <si>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</si>
  <si>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</si>
  <si>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</si>
  <si>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</si>
  <si>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</si>
  <si>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</si>
  <si>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</si>
  <si>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</si>
  <si>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</si>
  <si>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</si>
  <si>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</si>
  <si>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</si>
  <si>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</si>
  <si>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</si>
  <si>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</si>
  <si>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</si>
  <si>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</si>
  <si>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</si>
  <si>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</si>
  <si>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</si>
  <si>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</si>
  <si>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</si>
  <si>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</si>
  <si>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</si>
  <si>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</si>
  <si>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</si>
  <si>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</si>
  <si>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</si>
  <si>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</si>
  <si>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</si>
  <si>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</si>
  <si>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</si>
  <si>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</si>
  <si>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</si>
  <si>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</si>
  <si>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</si>
  <si>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</si>
  <si>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</si>
  <si>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</si>
  <si>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</si>
  <si>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</si>
  <si>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</si>
  <si>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</si>
  <si>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</si>
  <si>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</si>
  <si>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</si>
  <si>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</si>
  <si>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</si>
  <si>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</si>
  <si>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</si>
  <si>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</si>
  <si>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</si>
  <si>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</si>
  <si>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</si>
  <si>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</si>
  <si>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</si>
  <si>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</si>
  <si>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</si>
  <si>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</si>
  <si>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</si>
  <si>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</si>
  <si>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</si>
  <si>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</si>
  <si>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</si>
  <si>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</si>
  <si>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</si>
  <si>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</si>
  <si>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</si>
  <si>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</si>
  <si>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</si>
  <si>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</si>
  <si>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</si>
  <si>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</si>
  <si>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</si>
  <si>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</si>
  <si>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</si>
  <si>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</si>
  <si>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</si>
  <si>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</si>
  <si>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</si>
  <si>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</si>
  <si>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</si>
  <si>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</si>
  <si>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</si>
  <si>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</si>
  <si>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</si>
  <si>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</si>
  <si>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</si>
  <si>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</si>
  <si>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</si>
  <si>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</si>
  <si>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</si>
  <si>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</si>
  <si>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</si>
  <si>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</si>
  <si>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</si>
  <si>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</si>
  <si>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</si>
  <si>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</si>
  <si>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</si>
  <si>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</si>
  <si>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</si>
  <si>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</si>
  <si>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</si>
  <si>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</si>
  <si>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</si>
  <si>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</si>
  <si>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</si>
  <si>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</si>
  <si>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</si>
  <si>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</si>
  <si>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</si>
  <si>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</si>
  <si>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</si>
  <si>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</si>
  <si>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</si>
  <si>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</si>
  <si>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</si>
  <si>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</si>
  <si>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</si>
  <si>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</si>
  <si>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</si>
  <si>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</si>
  <si>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</si>
  <si>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</si>
  <si>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</si>
  <si>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</si>
  <si>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</si>
  <si>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</si>
  <si>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</si>
  <si>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</si>
  <si>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</si>
  <si>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</si>
  <si>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</si>
  <si>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</si>
  <si>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</si>
  <si>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</si>
  <si>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</si>
  <si>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</si>
  <si>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</si>
  <si>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</si>
  <si>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</si>
  <si>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</si>
  <si>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</si>
  <si>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</si>
  <si>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</si>
  <si>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</si>
  <si>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</si>
  <si>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</si>
  <si>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</si>
  <si>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</si>
  <si>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</si>
  <si>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</si>
  <si>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</si>
  <si>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</si>
  <si>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</si>
  <si>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</si>
  <si>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</si>
  <si>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</si>
  <si>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</si>
  <si>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</si>
  <si>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</si>
  <si>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</si>
  <si>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</si>
  <si>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</si>
  <si>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</si>
  <si>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</si>
  <si>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</si>
  <si>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</si>
  <si>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</si>
  <si>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</si>
  <si>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</si>
  <si>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</si>
  <si>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</si>
  <si>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</si>
  <si>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</si>
  <si>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</si>
  <si>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</si>
  <si>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</si>
  <si>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</si>
  <si>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</si>
  <si>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</si>
  <si>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</si>
  <si>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</si>
  <si>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</si>
  <si>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</si>
  <si>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</si>
  <si>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</si>
  <si>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</si>
  <si>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</si>
  <si>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</si>
  <si>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</si>
  <si>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</si>
  <si>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</si>
  <si>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</si>
  <si>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</si>
  <si>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</si>
  <si>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</si>
  <si>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</si>
  <si>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</si>
  <si>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</si>
  <si>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</si>
  <si>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</si>
  <si>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</si>
  <si>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</si>
  <si>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</si>
  <si>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</si>
  <si>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</si>
  <si>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</si>
  <si>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</si>
  <si>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</si>
  <si>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</si>
  <si>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</si>
  <si>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</si>
  <si>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</si>
  <si>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</si>
  <si>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</si>
  <si>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</si>
  <si>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</si>
  <si>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</si>
  <si>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</si>
  <si>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</si>
  <si>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</si>
  <si>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</si>
  <si>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</si>
  <si>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</si>
  <si>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</si>
  <si>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</si>
  <si>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</si>
  <si>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</si>
  <si>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</si>
  <si>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</si>
  <si>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</si>
  <si>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</si>
  <si>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</si>
  <si>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</si>
  <si>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</si>
  <si>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</si>
  <si>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</si>
  <si>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</si>
  <si>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</si>
  <si>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</si>
  <si>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</si>
  <si>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</si>
  <si>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</si>
  <si>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</si>
  <si>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</si>
  <si>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</si>
  <si>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</si>
  <si>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</si>
  <si>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</si>
  <si>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</si>
  <si>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IZVJEŠTAJ O TOKOVIMA GOTOVINE</t>
  </si>
  <si>
    <t>(IZVJEŠTAJ O GOTOVINSKIM TOKOVIMA)</t>
  </si>
  <si>
    <t>(Direktna metoda)</t>
  </si>
  <si>
    <t>Oznaka (+)/(-)</t>
  </si>
  <si>
    <t>GOTOVINSKI TOKOVI IZ POSLOVNIH AKTIVNOSTI</t>
  </si>
  <si>
    <t>Prilivi od kupaca</t>
  </si>
  <si>
    <t>( + )</t>
  </si>
  <si>
    <t>Odlivi po osnovu plaćanja zaposlenima</t>
  </si>
  <si>
    <t>( - )</t>
  </si>
  <si>
    <t>Odlivi po osnovu plaćanja dobavljačima, po osnovu poslovnih aktivnosti</t>
  </si>
  <si>
    <t>Odlivi po osnovu ostalih troškova, nastalih po osnovu poslovnih aktivnosti</t>
  </si>
  <si>
    <t>Odlivi po osnovu plaćanja poreza na dobit</t>
  </si>
  <si>
    <t>Ostali prilivi iz poslovnih aktivnosti</t>
  </si>
  <si>
    <t>Ostali odlivi iz poslovnih aktivnosti</t>
  </si>
  <si>
    <t>Neto gotovinski tok koji je generisan/(korišten) u poslovnim aktivnostima (401 do 407)</t>
  </si>
  <si>
    <t>( + ) ( - 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</si>
  <si>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</si>
  <si>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</si>
  <si>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</si>
  <si>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</si>
  <si>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</si>
  <si>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>Odlivi po osnovu kupovine nematerijalne imovine</t>
  </si>
  <si>
    <t>Prilivi po osnovu prodaje nematerijalne imovine</t>
  </si>
  <si>
    <t>str. 1 od 3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</si>
  <si>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</si>
  <si>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</si>
  <si>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</si>
  <si>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</si>
  <si>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</si>
  <si>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</si>
  <si>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</si>
  <si>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</si>
  <si>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 xml:space="preserve">Ulaganja u finansijsku imovinu po fer vrijednosti kroz bilans uspjeha </t>
  </si>
  <si>
    <t>2.13.</t>
  </si>
  <si>
    <t xml:space="preserve">Prilivi od finansijske imovine po fer vrijednosti kroz bilans uspjeha 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</si>
  <si>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</si>
  <si>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</si>
  <si>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</si>
  <si>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</si>
  <si>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</si>
  <si>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</si>
  <si>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</si>
  <si>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</si>
  <si>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</si>
  <si>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</si>
  <si>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</si>
  <si>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</si>
  <si>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</si>
  <si>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</si>
  <si>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</si>
  <si>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</si>
  <si>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</si>
  <si>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</si>
  <si>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</si>
  <si>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</si>
  <si>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</si>
  <si>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</si>
  <si>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</si>
  <si>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</si>
  <si>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</si>
  <si>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</si>
  <si>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</si>
  <si>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</si>
  <si>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</si>
  <si>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</si>
  <si>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</si>
  <si>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</si>
  <si>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Neto gotovinski tok koji je generisan/(korišten) u ulagačkim aktivnostima (409 do 437)</t>
  </si>
  <si>
    <t>GOTOVINSKI TOKOVI IZ FINANSIJSKIH AKTIVNOSTI</t>
  </si>
  <si>
    <t>Prilivi od emisije dionica / uplaćeni vlasnički kapital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</si>
  <si>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</si>
  <si>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</si>
  <si>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</si>
  <si>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</si>
  <si>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</si>
  <si>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</si>
  <si>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</si>
  <si>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</si>
  <si>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</si>
  <si>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</si>
  <si>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</si>
  <si>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</si>
  <si>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</si>
  <si>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</si>
  <si>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</si>
  <si>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</si>
  <si>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str. 2 od 3</t>
  </si>
  <si>
    <t>Oznaka (+) / (-)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</si>
  <si>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</si>
  <si>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</si>
  <si>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</si>
  <si>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</si>
  <si>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</si>
  <si>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</si>
  <si>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Neto gotovinski tok koji je generisan/(korišten) u finansijskim aktivnostima (439 do 451)</t>
  </si>
  <si>
    <t>NETO POVEĆANJE / 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</si>
  <si>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</si>
  <si>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</si>
  <si>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</si>
  <si>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str. 3 od 3</t>
  </si>
  <si>
    <t>(Indirektna metoda)</t>
  </si>
  <si>
    <t>Dobit/(gubitak) prije oporezivanja</t>
  </si>
  <si>
    <t>( + )( - )</t>
  </si>
  <si>
    <t>Usklađenja:</t>
  </si>
  <si>
    <t>1.2.1.</t>
  </si>
  <si>
    <t>Amortizacija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</si>
  <si>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</si>
  <si>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</si>
  <si>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</si>
  <si>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</si>
  <si>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</si>
  <si>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</si>
  <si>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</si>
  <si>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</si>
  <si>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</si>
  <si>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</si>
  <si>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</si>
  <si>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</si>
  <si>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</si>
  <si>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</si>
  <si>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</si>
  <si>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</si>
  <si>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</si>
  <si>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</si>
  <si>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</si>
  <si>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</si>
  <si>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</si>
  <si>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</si>
  <si>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</si>
  <si>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</si>
  <si>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</si>
  <si>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</si>
  <si>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</si>
  <si>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</si>
  <si>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</si>
  <si>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</si>
  <si>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</si>
  <si>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</si>
  <si>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</si>
  <si>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</si>
  <si>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</si>
  <si>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</si>
  <si>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</si>
  <si>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</si>
  <si>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</si>
  <si>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</si>
  <si>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</si>
  <si>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</si>
  <si>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</si>
  <si>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</si>
  <si>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</si>
  <si>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</si>
  <si>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</si>
  <si>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</si>
  <si>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</si>
  <si>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</si>
  <si>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</si>
  <si>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</si>
  <si>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</si>
  <si>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</si>
  <si>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</si>
  <si>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</si>
  <si>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</si>
  <si>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</si>
  <si>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</si>
  <si>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</si>
  <si>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</si>
  <si>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</si>
  <si>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 xml:space="preserve">Odlivi po osnovu kupovine nematerijalne imovine </t>
  </si>
  <si>
    <t>Ulaganja u finansijsku imovinu po fer vrijednosti kroz bilans uspjeha</t>
  </si>
  <si>
    <t>Prilivi od finansijske imovine po fer vrijednosti kroz bilans uspjeha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</si>
  <si>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</si>
  <si>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</si>
  <si>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</si>
  <si>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</si>
  <si>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</si>
  <si>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</si>
  <si>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</si>
  <si>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</si>
  <si>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</si>
  <si>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</si>
  <si>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</si>
  <si>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</si>
  <si>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</si>
  <si>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</si>
  <si>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</si>
  <si>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</si>
  <si>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</si>
  <si>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</si>
  <si>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</si>
  <si>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</si>
  <si>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</si>
  <si>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</si>
  <si>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</si>
  <si>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</si>
  <si>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</si>
  <si>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</si>
  <si>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</si>
  <si>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</si>
  <si>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</si>
  <si>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</si>
  <si>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</si>
  <si>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</si>
  <si>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</si>
  <si>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</si>
  <si>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</si>
  <si>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</si>
  <si>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</si>
  <si>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Opis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</si>
  <si>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</si>
  <si>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</si>
  <si>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</si>
  <si>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</si>
  <si>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</si>
  <si>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</si>
  <si>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D</t>
  </si>
  <si>
    <t>Tabela E</t>
  </si>
  <si>
    <t>Tabela F</t>
  </si>
  <si>
    <t>OPĆI PODACI</t>
  </si>
  <si>
    <t>Tabela A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</si>
  <si>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</si>
  <si>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</si>
  <si>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</si>
  <si>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</si>
  <si>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</si>
  <si>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Broj telefona i telefaksa</t>
  </si>
  <si>
    <t>E-mail adresa</t>
  </si>
  <si>
    <t>Internetska stranica</t>
  </si>
  <si>
    <t>Djelatnost emitenta</t>
  </si>
  <si>
    <t>Broj uposlenih u emitentu</t>
  </si>
  <si>
    <t>Broj poslovnih jedinica i predstavništava emitenta</t>
  </si>
  <si>
    <t>Firma i sjedište vanjskog revizora emitenta</t>
  </si>
  <si>
    <t>Naznaka da li su finansijski izvještaji za period za koji se podnose revidirani od strane vanjskog revizora</t>
  </si>
  <si>
    <t xml:space="preserve">Ime i prezime članova odbora za reviziju </t>
  </si>
  <si>
    <t>2. INFORMACIJE O NADZORNOM ODBORU I UPRAVI EMITENTA</t>
  </si>
  <si>
    <t>Ime i prezime predsjednika i članova nadzornog odbora emitenta</t>
  </si>
  <si>
    <t>Imena i prezimena, funkcije članova uprave emitenta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</si>
  <si>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</si>
  <si>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</si>
  <si>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</si>
  <si>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</si>
  <si>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</si>
  <si>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</si>
  <si>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</si>
  <si>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 xml:space="preserve">Datum i mjesto održavanja 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</si>
  <si>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</si>
  <si>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</si>
  <si>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</si>
  <si>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</si>
  <si>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</si>
  <si>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</si>
  <si>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</si>
  <si>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5. PODACI O ODRŽANIM SKUPŠTINAMA EMITENTA U IZVJEŠTAJNOM PERIODU</t>
  </si>
  <si>
    <t>Dnevni red skupštine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</si>
  <si>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</si>
  <si>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</si>
  <si>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</si>
  <si>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</si>
  <si>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Izvještaj sastavio/la:</t>
  </si>
  <si>
    <t>Iznos tekuće godine</t>
  </si>
  <si>
    <t>Iznos prethodne godine (početno stanje)</t>
  </si>
  <si>
    <r>
      <t xml:space="preserve">Puni naziv: </t>
    </r>
    <r>
      <rPr>
        <b/>
        <sz val="12"/>
        <rFont val="Cambria"/>
        <family val="1"/>
        <charset val="238"/>
      </rPr>
      <t>Društvo za upravljanje fondovima SAFE INVESTMENT d.o.o. Sarajevo</t>
    </r>
    <r>
      <rPr>
        <sz val="12"/>
        <rFont val="Cambria"/>
        <family val="1"/>
      </rPr>
      <t xml:space="preserve">                                                                                            Skraćeni naziv: </t>
    </r>
    <r>
      <rPr>
        <b/>
        <sz val="12"/>
        <rFont val="Cambria"/>
        <family val="1"/>
        <charset val="238"/>
      </rPr>
      <t>SAFE INVESTMENT d.o.o. Sarajevo</t>
    </r>
  </si>
  <si>
    <t>71000 Sarajevo, Danijela Ozme 1</t>
  </si>
  <si>
    <t>tel: 033 550120 fax: 033550121</t>
  </si>
  <si>
    <t>info@safeinvestment.ba</t>
  </si>
  <si>
    <t>www.safeinvestment.ba</t>
  </si>
  <si>
    <t>66.30 Djelatnost upravljanja fondovima</t>
  </si>
  <si>
    <t>ZUKO d.o.o. Sarajevo, Džemala Bijedića 185, Sarajevo</t>
  </si>
  <si>
    <t>Alma Agić- predsjednik; Muhamed Bekto - član; Nijaz Salamović - član</t>
  </si>
  <si>
    <t>Admir Pejkušić - predsjednik; Aida Jazvin - član; Ahmed Halilović-član</t>
  </si>
  <si>
    <t>Olja Mujagić - direktor društva; Ahmed Aljukić- izvršni direktor društva</t>
  </si>
  <si>
    <t>Članovi nadzornog odbora i uprave ne posjeduju udjele u kapitalu Društva</t>
  </si>
  <si>
    <t>Munib Elkazović, vlasnik 100%</t>
  </si>
  <si>
    <t>Sarajevo, 10.08.2026.</t>
  </si>
  <si>
    <t>Olja Mujagić</t>
  </si>
  <si>
    <t>Esmir Krnić</t>
  </si>
  <si>
    <t>15.05.2026.,  Sarajevo</t>
  </si>
  <si>
    <t>01.06.2026., isplata dobiti vlasniku 176.494,00 KM</t>
  </si>
  <si>
    <t>DUF SAFE INVESTMENT d.o.o. Sarajevo</t>
  </si>
  <si>
    <t>Danijela Ozme 1, SARAJEVO</t>
  </si>
  <si>
    <t>4203333590002</t>
  </si>
  <si>
    <t>65-01-0415-24</t>
  </si>
  <si>
    <t xml:space="preserve">  na dan 30.06.2026. godine</t>
  </si>
  <si>
    <t>za period od 01.01. do 30.06.2026. godine</t>
  </si>
  <si>
    <t>Od 01.01. do 30.06.
tekuće godine</t>
  </si>
  <si>
    <t>Od 01.01. do 30.06.
prethodne godine</t>
  </si>
  <si>
    <t xml:space="preserve"> za period od 01.01. do 30.06.2026. godine</t>
  </si>
  <si>
    <t>za period koji završava na dan 30.06.2026. godine</t>
  </si>
  <si>
    <t>25. Stanje na kraju perioda na dan 30.06.2026. godine  (916+919+920-921-922+923+924)</t>
  </si>
  <si>
    <t>13. Stanje na kraju perioda na dan 31.12.2025. godine (904+907+908-909-910+911+912)</t>
  </si>
  <si>
    <t>1. Stanje na kraju perioda na dan 31.12.2024. godine</t>
  </si>
  <si>
    <t>4. Ponovo iskazano stanje na početku perioda 01.01.2025. godine (901+902+903)</t>
  </si>
  <si>
    <t>16. Ponovo iskazano stanje na početku perioda 01.01.2026. godine (913+914+915)</t>
  </si>
  <si>
    <t>NE</t>
  </si>
  <si>
    <t>1.	Usvajanje godišnjeg finansijskog izvještaja o poslovanju Društva za upravljanje fondovima SAFE INVESTMENT d.o.o. Sarajevo za 2025. godinu koji uključuje izvještaje Vanjskih revizora, Nadzornog odbora i Odbora za reviziju,
2.	Usvajanje odluke o rasporedu finansijskog rezultata iz 2025. godine,
3.	Usvajanje odluke o isplati dobiti,
4.	Usvajanje odluke o izboru Vanjskog revizora Društva za 2026. godinu
5.	Usvajanje Izvještaja o aktivnostima po nalozima Komisije za vrijednosne papire FBiH iz 2025. godine.</t>
  </si>
  <si>
    <t>1.	Odluka o usvajanju godišnjeg finansijskog izvještaja o poslovanju Društva za upravljanje fondovima SAFE INVESTMENT d.o.o. Sarajevo za 2025. godinu koji uključuje izvještaj Vanjskog revizora, Nadzornog odbora i Odbora za reviziju,
2.	Odluka o rasporedu finansijskog rezultata iz 2025. godine,
3.	Odluka o isplati dobiti, 
4.	Odluka o izboru Vanjskog revizora Društva za 2026. godinu,
5.	Odluka o usvajanju Izvještaja o aktivnostima po nalozima Komisije za vrijednosne papire FBiH iz 2025.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</si>
</sst>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0%"/>
    <numFmt numFmtId="166" formatCode="dd/mm/yyyy"/>
    <numFmt numFmtId="167" formatCode="\00"/>
    <numFmt numFmtId="168" formatCode="yyyy"/>
    <numFmt numFmtId="169" formatCode="d/m/yyyy/"/>
    <numFmt numFmtId="170" formatCode="_-* #,##0.00_-;\-* #,##0.00_-;_-* \-??_-;_-@_-"/>
    <numFmt numFmtId="171" formatCode="_(* #,##0.00_);_(* \(#,##0.00\);_(* \-??_);_(@_)"/>
    <numFmt numFmtId="172" formatCode="0.00000000000000000"/>
    <numFmt numFmtId="173" formatCode="0.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36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b/>
      <sz val="21"/>
      <name val="Cambria"/>
      <family val="1"/>
    </font>
    <font>
      <b/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b/>
      <sz val="11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6"/>
      <color rgb="FFFF0000"/>
      <name val="Cambria"/>
      <family val="1"/>
    </font>
    <font>
      <b/>
      <sz val="26"/>
      <name val="Cambria"/>
      <family val="1"/>
    </font>
    <font>
      <sz val="26"/>
      <name val="Cambria"/>
      <family val="1"/>
    </font>
    <font>
      <sz val="26"/>
      <color rgb="FF808080"/>
      <name val="Cambria"/>
      <family val="1"/>
    </font>
    <font>
      <sz val="16"/>
      <color rgb="FFFF0000"/>
      <name val="Cambria"/>
      <family val="1"/>
    </font>
    <font>
      <sz val="21"/>
      <color rgb="FFFF0000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22"/>
      <name val="Cambria"/>
      <family val="1"/>
    </font>
    <font>
      <b/>
      <sz val="20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b/>
      <sz val="14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b/>
      <sz val="9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26"/>
      <color theme="1" tint="0.249977111117893"/>
      <name val="Cambria"/>
      <family val="1"/>
    </font>
    <font>
      <b/>
      <sz val="26"/>
      <color theme="1" tint="0.249977111117893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sz val="18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name val="Cambria"/>
      <family val="1"/>
      <charset val="238"/>
    </font>
    <font>
      <b/>
      <sz val="13"/>
      <name val="Cambria"/>
      <family val="1"/>
    </font>
    <font>
      <b/>
      <sz val="18"/>
      <name val="Cambria"/>
      <family val="1"/>
      <charset val="238"/>
    </font>
    <font>
      <b/>
      <sz val="11"/>
      <name val="Cambria"/>
      <family val="1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70" fontId="3" fillId="0" borderId="0"/>
    <xf numFmtId="43" fontId="2" fillId="0" borderId="0"/>
    <xf numFmtId="164" fontId="2" fillId="0" borderId="0"/>
    <xf numFmtId="170" fontId="15" fillId="0" borderId="0"/>
    <xf numFmtId="0" fontId="12" fillId="0" borderId="0"/>
    <xf numFmtId="0" fontId="68" fillId="0" borderId="0"/>
    <xf numFmtId="0" fontId="1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9" fontId="2" fillId="0" borderId="0"/>
    <xf numFmtId="9" fontId="3" fillId="0" borderId="0"/>
    <xf numFmtId="0" fontId="84" fillId="0" borderId="0" applyNumberFormat="0" applyFill="0" applyBorder="0" applyAlignment="0" applyProtection="0"/>
  </cellStyleXfs>
  <cellXfs count="342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5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5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66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7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8" fontId="9" fillId="0" borderId="0" xfId="8" applyNumberFormat="1" applyFont="1" applyAlignment="1">
      <alignment horizontal="left" vertical="center" wrapText="1"/>
    </xf>
    <xf numFmtId="166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3" fontId="13" fillId="0" borderId="0" xfId="1" quotePrefix="1" applyNumberFormat="1" applyFont="1" applyAlignment="1">
      <alignment horizontal="right"/>
    </xf>
    <xf numFmtId="0" fontId="17" fillId="0" borderId="0" xfId="8" applyFont="1"/>
    <xf numFmtId="0" fontId="21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23" fillId="0" borderId="0" xfId="8" applyFont="1"/>
    <xf numFmtId="0" fontId="21" fillId="0" borderId="0" xfId="8" applyFont="1" applyAlignment="1">
      <alignment horizontal="left"/>
    </xf>
    <xf numFmtId="0" fontId="21" fillId="0" borderId="0" xfId="8" applyFont="1"/>
    <xf numFmtId="0" fontId="23" fillId="0" borderId="0" xfId="8" applyFont="1" applyAlignment="1">
      <alignment vertical="top"/>
    </xf>
    <xf numFmtId="0" fontId="21" fillId="0" borderId="0" xfId="8" applyFont="1" applyAlignment="1">
      <alignment vertical="top"/>
    </xf>
    <xf numFmtId="0" fontId="17" fillId="0" borderId="0" xfId="8" applyFont="1" applyAlignment="1">
      <alignment vertical="top"/>
    </xf>
    <xf numFmtId="0" fontId="23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4" fillId="0" borderId="0" xfId="8" applyFont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27" fillId="0" borderId="0" xfId="8" applyFont="1" applyAlignment="1">
      <alignment vertical="center"/>
    </xf>
    <xf numFmtId="0" fontId="29" fillId="0" borderId="0" xfId="8" applyFont="1" applyAlignment="1">
      <alignment vertical="center"/>
    </xf>
    <xf numFmtId="0" fontId="30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2" fontId="25" fillId="0" borderId="0" xfId="8" applyNumberFormat="1" applyFont="1" applyAlignment="1">
      <alignment vertical="center"/>
    </xf>
    <xf numFmtId="0" fontId="23" fillId="0" borderId="0" xfId="8" applyFont="1" applyAlignment="1">
      <alignment horizontal="right" vertical="center"/>
    </xf>
    <xf numFmtId="0" fontId="26" fillId="0" borderId="0" xfId="8" applyFont="1" applyAlignment="1">
      <alignment horizontal="right" vertical="center"/>
    </xf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horizontal="right" vertical="center"/>
    </xf>
    <xf numFmtId="3" fontId="24" fillId="0" borderId="0" xfId="1" quotePrefix="1" applyNumberFormat="1" applyFont="1" applyAlignment="1">
      <alignment horizontal="center"/>
    </xf>
    <xf numFmtId="0" fontId="32" fillId="0" borderId="0" xfId="8" applyFont="1"/>
    <xf numFmtId="0" fontId="34" fillId="0" borderId="0" xfId="8" applyFont="1"/>
    <xf numFmtId="0" fontId="33" fillId="0" borderId="0" xfId="8" applyFont="1"/>
    <xf numFmtId="0" fontId="33" fillId="0" borderId="0" xfId="8" applyFont="1" applyAlignment="1">
      <alignment horizontal="center"/>
    </xf>
    <xf numFmtId="1" fontId="35" fillId="0" borderId="0" xfId="8" applyNumberFormat="1" applyFont="1" applyAlignment="1">
      <alignment horizontal="left" vertical="top"/>
    </xf>
    <xf numFmtId="0" fontId="36" fillId="0" borderId="0" xfId="8" applyFont="1"/>
    <xf numFmtId="0" fontId="18" fillId="0" borderId="0" xfId="8" applyFont="1"/>
    <xf numFmtId="0" fontId="37" fillId="0" borderId="0" xfId="8" applyFont="1"/>
    <xf numFmtId="0" fontId="19" fillId="0" borderId="0" xfId="8" applyFont="1"/>
    <xf numFmtId="0" fontId="38" fillId="0" borderId="0" xfId="8" applyFont="1"/>
    <xf numFmtId="0" fontId="39" fillId="0" borderId="0" xfId="8" applyFont="1"/>
    <xf numFmtId="0" fontId="37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1" applyFont="1"/>
    <xf numFmtId="0" fontId="17" fillId="0" borderId="0" xfId="11" applyFont="1" applyAlignment="1">
      <alignment horizontal="right"/>
    </xf>
    <xf numFmtId="0" fontId="49" fillId="0" borderId="0" xfId="11" applyFont="1"/>
    <xf numFmtId="0" fontId="52" fillId="0" borderId="0" xfId="11" applyFont="1"/>
    <xf numFmtId="0" fontId="52" fillId="0" borderId="0" xfId="11" applyFont="1" applyAlignment="1">
      <alignment vertical="top"/>
    </xf>
    <xf numFmtId="171" fontId="53" fillId="0" borderId="0" xfId="11" applyNumberFormat="1" applyFont="1" applyAlignment="1">
      <alignment horizontal="left" vertical="top" wrapText="1"/>
    </xf>
    <xf numFmtId="171" fontId="53" fillId="0" borderId="0" xfId="4" applyNumberFormat="1" applyFont="1" applyAlignment="1">
      <alignment horizontal="left" vertical="top"/>
    </xf>
    <xf numFmtId="171" fontId="53" fillId="0" borderId="0" xfId="11" applyNumberFormat="1" applyFont="1" applyAlignment="1">
      <alignment horizontal="left" wrapText="1"/>
    </xf>
    <xf numFmtId="0" fontId="54" fillId="0" borderId="0" xfId="10" applyFont="1"/>
    <xf numFmtId="0" fontId="50" fillId="0" borderId="0" xfId="10" applyFont="1"/>
    <xf numFmtId="0" fontId="55" fillId="0" borderId="0" xfId="10" applyFont="1"/>
    <xf numFmtId="0" fontId="21" fillId="0" borderId="0" xfId="10" applyFont="1" applyAlignment="1">
      <alignment vertical="center"/>
    </xf>
    <xf numFmtId="0" fontId="18" fillId="0" borderId="0" xfId="10" applyFont="1" applyAlignment="1">
      <alignment horizontal="right"/>
    </xf>
    <xf numFmtId="0" fontId="54" fillId="0" borderId="0" xfId="10" applyFont="1" applyAlignment="1">
      <alignment vertical="center"/>
    </xf>
    <xf numFmtId="0" fontId="50" fillId="0" borderId="0" xfId="10" applyFont="1" applyAlignment="1">
      <alignment vertical="center"/>
    </xf>
    <xf numFmtId="0" fontId="18" fillId="0" borderId="0" xfId="10" applyFont="1" applyAlignment="1">
      <alignment horizontal="right" vertical="center"/>
    </xf>
    <xf numFmtId="0" fontId="43" fillId="0" borderId="0" xfId="11" applyFont="1"/>
    <xf numFmtId="0" fontId="43" fillId="0" borderId="0" xfId="11" applyFont="1" applyAlignment="1">
      <alignment horizontal="left"/>
    </xf>
    <xf numFmtId="1" fontId="40" fillId="0" borderId="0" xfId="10" applyNumberFormat="1" applyFont="1" applyAlignment="1">
      <alignment horizontal="center" textRotation="90"/>
    </xf>
    <xf numFmtId="1" fontId="45" fillId="0" borderId="0" xfId="10" applyNumberFormat="1" applyFont="1" applyAlignment="1">
      <alignment horizontal="center" textRotation="90"/>
    </xf>
    <xf numFmtId="0" fontId="48" fillId="0" borderId="0" xfId="10" applyFont="1" applyAlignment="1">
      <alignment horizontal="center" vertical="center" textRotation="90" wrapText="1"/>
    </xf>
    <xf numFmtId="1" fontId="24" fillId="0" borderId="0" xfId="10" applyNumberFormat="1" applyFont="1" applyAlignment="1">
      <alignment horizontal="left" vertical="center"/>
    </xf>
    <xf numFmtId="0" fontId="47" fillId="0" borderId="0" xfId="10" applyFont="1"/>
    <xf numFmtId="0" fontId="49" fillId="0" borderId="0" xfId="10" applyFont="1"/>
    <xf numFmtId="0" fontId="47" fillId="0" borderId="0" xfId="10" applyFont="1" applyAlignment="1">
      <alignment horizontal="left" vertical="center"/>
    </xf>
    <xf numFmtId="0" fontId="29" fillId="0" borderId="0" xfId="8" applyFont="1" applyAlignment="1">
      <alignment vertical="top"/>
    </xf>
    <xf numFmtId="0" fontId="36" fillId="0" borderId="0" xfId="8" applyFont="1" applyAlignment="1">
      <alignment vertical="center"/>
    </xf>
    <xf numFmtId="0" fontId="29" fillId="0" borderId="0" xfId="8" applyFont="1" applyAlignment="1">
      <alignment horizontal="left"/>
    </xf>
    <xf numFmtId="0" fontId="42" fillId="0" borderId="0" xfId="1" applyNumberFormat="1" applyFont="1" applyAlignment="1">
      <alignment horizontal="left" vertical="top"/>
    </xf>
    <xf numFmtId="0" fontId="29" fillId="0" borderId="0" xfId="8" applyFont="1" applyAlignment="1">
      <alignment horizontal="left" vertical="top"/>
    </xf>
    <xf numFmtId="0" fontId="42" fillId="0" borderId="0" xfId="1" applyNumberFormat="1" applyFont="1" applyAlignment="1">
      <alignment horizontal="right" vertical="top"/>
    </xf>
    <xf numFmtId="0" fontId="30" fillId="0" borderId="0" xfId="8" applyFont="1"/>
    <xf numFmtId="0" fontId="30" fillId="0" borderId="0" xfId="8" applyFont="1" applyAlignment="1">
      <alignment vertical="top"/>
    </xf>
    <xf numFmtId="0" fontId="42" fillId="0" borderId="0" xfId="1" applyNumberFormat="1" applyFont="1" applyAlignment="1">
      <alignment vertical="top" wrapText="1"/>
    </xf>
    <xf numFmtId="3" fontId="28" fillId="5" borderId="1" xfId="8" applyNumberFormat="1" applyFont="1" applyFill="1" applyBorder="1" applyAlignment="1">
      <alignment horizontal="right" vertical="center" wrapText="1"/>
    </xf>
    <xf numFmtId="3" fontId="28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8" fillId="5" borderId="1" xfId="8" applyNumberFormat="1" applyFont="1" applyFill="1" applyBorder="1" applyAlignment="1" applyProtection="1">
      <alignment vertical="center" wrapText="1"/>
      <protection locked="0"/>
    </xf>
    <xf numFmtId="3" fontId="57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Alignment="1">
      <alignment vertical="center"/>
    </xf>
    <xf numFmtId="0" fontId="27" fillId="0" borderId="0" xfId="8" applyFont="1"/>
    <xf numFmtId="0" fontId="29" fillId="0" borderId="0" xfId="8" applyFont="1"/>
    <xf numFmtId="0" fontId="27" fillId="0" borderId="0" xfId="8" applyFont="1" applyAlignment="1">
      <alignment vertical="top"/>
    </xf>
    <xf numFmtId="0" fontId="20" fillId="0" borderId="1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0" fillId="0" borderId="4" xfId="8" applyFont="1" applyBorder="1" applyAlignment="1">
      <alignment horizontal="center" vertical="center" wrapText="1"/>
    </xf>
    <xf numFmtId="0" fontId="20" fillId="0" borderId="5" xfId="8" applyFont="1" applyBorder="1" applyAlignment="1">
      <alignment horizontal="center" vertical="center" wrapText="1"/>
    </xf>
    <xf numFmtId="0" fontId="44" fillId="0" borderId="1" xfId="8" applyFont="1" applyBorder="1" applyAlignment="1">
      <alignment horizontal="center" vertical="center"/>
    </xf>
    <xf numFmtId="3" fontId="20" fillId="0" borderId="1" xfId="1" applyNumberFormat="1" applyFont="1" applyBorder="1" applyAlignment="1" applyProtection="1">
      <alignment horizontal="right" vertical="center"/>
      <protection locked="0"/>
    </xf>
    <xf numFmtId="3" fontId="20" fillId="0" borderId="1" xfId="1" applyNumberFormat="1" applyFont="1" applyBorder="1" applyAlignment="1" applyProtection="1">
      <alignment horizontal="right" vertical="center" wrapText="1"/>
      <protection locked="0"/>
    </xf>
    <xf numFmtId="0" fontId="18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center" vertical="center"/>
    </xf>
    <xf numFmtId="3" fontId="18" fillId="0" borderId="1" xfId="1" applyNumberFormat="1" applyFont="1" applyBorder="1" applyAlignment="1" applyProtection="1">
      <alignment horizontal="right" vertical="center" wrapText="1"/>
      <protection locked="0"/>
    </xf>
    <xf numFmtId="0" fontId="20" fillId="0" borderId="6" xfId="8" applyFont="1" applyBorder="1" applyAlignment="1">
      <alignment horizontal="left" vertical="center"/>
    </xf>
    <xf numFmtId="0" fontId="20" fillId="0" borderId="7" xfId="8" applyFont="1" applyBorder="1" applyAlignment="1">
      <alignment horizontal="left" vertical="center"/>
    </xf>
    <xf numFmtId="0" fontId="20" fillId="0" borderId="7" xfId="8" applyFont="1" applyBorder="1" applyAlignment="1">
      <alignment horizontal="center" vertical="center"/>
    </xf>
    <xf numFmtId="3" fontId="20" fillId="0" borderId="7" xfId="1" applyNumberFormat="1" applyFont="1" applyBorder="1" applyAlignment="1">
      <alignment horizontal="right" vertical="center" wrapText="1"/>
    </xf>
    <xf numFmtId="3" fontId="20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/>
    </xf>
    <xf numFmtId="0" fontId="18" fillId="0" borderId="7" xfId="8" applyFont="1" applyBorder="1" applyAlignment="1">
      <alignment horizontal="left" vertical="center"/>
    </xf>
    <xf numFmtId="0" fontId="18" fillId="0" borderId="7" xfId="8" applyFont="1" applyBorder="1" applyAlignment="1">
      <alignment horizontal="center" vertical="center"/>
    </xf>
    <xf numFmtId="3" fontId="18" fillId="0" borderId="7" xfId="1" applyNumberFormat="1" applyFont="1" applyBorder="1" applyAlignment="1">
      <alignment horizontal="right" vertical="center" wrapText="1"/>
    </xf>
    <xf numFmtId="3" fontId="18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 wrapText="1"/>
    </xf>
    <xf numFmtId="0" fontId="18" fillId="0" borderId="7" xfId="8" applyFont="1" applyBorder="1" applyAlignment="1">
      <alignment horizontal="left" vertical="center" wrapText="1"/>
    </xf>
    <xf numFmtId="0" fontId="21" fillId="0" borderId="0" xfId="8" applyFont="1" applyAlignment="1">
      <alignment horizontal="right" vertical="center"/>
    </xf>
    <xf numFmtId="3" fontId="20" fillId="0" borderId="1" xfId="1" applyNumberFormat="1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59" fillId="0" borderId="0" xfId="8" applyFont="1" applyAlignment="1">
      <alignment horizontal="left"/>
    </xf>
    <xf numFmtId="0" fontId="59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3" fontId="59" fillId="0" borderId="0" xfId="1" quotePrefix="1" applyNumberFormat="1" applyFont="1" applyAlignment="1">
      <alignment horizontal="right" vertical="center"/>
    </xf>
    <xf numFmtId="0" fontId="60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vertical="center"/>
    </xf>
    <xf numFmtId="0" fontId="61" fillId="0" borderId="0" xfId="8" applyFont="1" applyAlignment="1">
      <alignment horizontal="right" vertical="center"/>
    </xf>
    <xf numFmtId="0" fontId="59" fillId="0" borderId="0" xfId="8" applyFont="1" applyAlignment="1">
      <alignment horizontal="right" vertical="center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horizontal="left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42" fillId="0" borderId="0" xfId="8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3" fontId="59" fillId="0" borderId="0" xfId="1" quotePrefix="1" applyNumberFormat="1" applyFont="1" applyAlignment="1">
      <alignment horizontal="center"/>
    </xf>
    <xf numFmtId="3" fontId="28" fillId="0" borderId="1" xfId="8" applyNumberFormat="1" applyFont="1" applyBorder="1" applyAlignment="1" applyProtection="1">
      <alignment horizontal="right" vertical="center" wrapText="1"/>
      <protection locked="0"/>
    </xf>
    <xf numFmtId="3" fontId="28" fillId="0" borderId="1" xfId="8" applyNumberFormat="1" applyFont="1" applyBorder="1" applyAlignment="1" applyProtection="1">
      <alignment vertical="center" wrapText="1"/>
      <protection locked="0"/>
    </xf>
    <xf numFmtId="0" fontId="63" fillId="0" borderId="0" xfId="8" applyFont="1"/>
    <xf numFmtId="0" fontId="63" fillId="0" borderId="0" xfId="8" applyFont="1" applyAlignment="1">
      <alignment horizontal="center" vertical="top"/>
    </xf>
    <xf numFmtId="0" fontId="63" fillId="0" borderId="0" xfId="8" applyFont="1" applyAlignment="1">
      <alignment horizontal="left" vertical="top"/>
    </xf>
    <xf numFmtId="0" fontId="64" fillId="0" borderId="0" xfId="8" applyFont="1" applyAlignment="1">
      <alignment horizontal="left" vertical="center"/>
    </xf>
    <xf numFmtId="1" fontId="63" fillId="0" borderId="0" xfId="8" applyNumberFormat="1" applyFont="1" applyAlignment="1">
      <alignment horizontal="left" vertical="center" wrapText="1"/>
    </xf>
    <xf numFmtId="1" fontId="63" fillId="0" borderId="0" xfId="8" quotePrefix="1" applyNumberFormat="1" applyFont="1" applyAlignment="1">
      <alignment horizontal="right" vertical="center"/>
    </xf>
    <xf numFmtId="3" fontId="63" fillId="0" borderId="0" xfId="1" quotePrefix="1" applyNumberFormat="1" applyFont="1" applyAlignment="1">
      <alignment vertical="center"/>
    </xf>
    <xf numFmtId="0" fontId="47" fillId="0" borderId="0" xfId="11" applyFont="1" applyAlignment="1">
      <alignment vertical="top"/>
    </xf>
    <xf numFmtId="0" fontId="47" fillId="0" borderId="0" xfId="11" applyFont="1" applyAlignment="1">
      <alignment horizontal="left" vertical="top"/>
    </xf>
    <xf numFmtId="0" fontId="49" fillId="0" borderId="0" xfId="4" applyNumberFormat="1" applyFont="1" applyAlignment="1">
      <alignment horizontal="right"/>
    </xf>
    <xf numFmtId="3" fontId="66" fillId="0" borderId="0" xfId="4" applyNumberFormat="1" applyFont="1" applyAlignment="1">
      <alignment horizontal="left" vertical="center"/>
    </xf>
    <xf numFmtId="0" fontId="51" fillId="0" borderId="0" xfId="10" applyFont="1" applyAlignment="1">
      <alignment horizontal="center" vertical="center" textRotation="90" wrapText="1"/>
    </xf>
    <xf numFmtId="3" fontId="67" fillId="0" borderId="0" xfId="4" quotePrefix="1" applyNumberFormat="1" applyFont="1" applyAlignment="1">
      <alignment horizontal="right" vertical="center"/>
    </xf>
    <xf numFmtId="49" fontId="57" fillId="5" borderId="1" xfId="8" applyNumberFormat="1" applyFont="1" applyFill="1" applyBorder="1" applyAlignment="1">
      <alignment horizontal="center" vertical="center" wrapText="1"/>
    </xf>
    <xf numFmtId="0" fontId="57" fillId="5" borderId="1" xfId="8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center" vertical="center" wrapText="1"/>
    </xf>
    <xf numFmtId="49" fontId="46" fillId="5" borderId="1" xfId="8" applyNumberFormat="1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 wrapText="1"/>
    </xf>
    <xf numFmtId="49" fontId="28" fillId="5" borderId="1" xfId="8" applyNumberFormat="1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center" vertical="center" wrapText="1"/>
    </xf>
    <xf numFmtId="49" fontId="57" fillId="5" borderId="1" xfId="8" applyNumberFormat="1" applyFont="1" applyFill="1" applyBorder="1" applyAlignment="1">
      <alignment horizontal="center" vertical="center"/>
    </xf>
    <xf numFmtId="0" fontId="42" fillId="0" borderId="1" xfId="8" applyFont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 indent="2"/>
    </xf>
    <xf numFmtId="0" fontId="28" fillId="5" borderId="1" xfId="8" applyFont="1" applyFill="1" applyBorder="1" applyAlignment="1">
      <alignment horizontal="left" vertical="center" indent="2"/>
    </xf>
    <xf numFmtId="0" fontId="57" fillId="5" borderId="1" xfId="8" applyFont="1" applyFill="1" applyBorder="1" applyAlignment="1">
      <alignment horizontal="left" vertical="center"/>
    </xf>
    <xf numFmtId="0" fontId="28" fillId="5" borderId="1" xfId="8" applyFont="1" applyFill="1" applyBorder="1" applyAlignment="1">
      <alignment vertical="center" wrapText="1"/>
    </xf>
    <xf numFmtId="0" fontId="57" fillId="5" borderId="1" xfId="8" applyFont="1" applyFill="1" applyBorder="1" applyAlignment="1">
      <alignment vertical="center" wrapText="1"/>
    </xf>
    <xf numFmtId="3" fontId="57" fillId="5" borderId="1" xfId="8" applyNumberFormat="1" applyFont="1" applyFill="1" applyBorder="1" applyAlignment="1">
      <alignment horizontal="right" vertical="center" wrapText="1"/>
    </xf>
    <xf numFmtId="0" fontId="29" fillId="0" borderId="0" xfId="8" applyFont="1" applyAlignment="1">
      <alignment horizontal="left" vertical="center"/>
    </xf>
    <xf numFmtId="0" fontId="57" fillId="0" borderId="1" xfId="8" applyFont="1" applyBorder="1" applyAlignment="1">
      <alignment horizontal="center" vertical="center" wrapText="1"/>
    </xf>
    <xf numFmtId="49" fontId="29" fillId="4" borderId="1" xfId="8" applyNumberFormat="1" applyFont="1" applyFill="1" applyBorder="1" applyAlignment="1">
      <alignment horizontal="center" vertical="center"/>
    </xf>
    <xf numFmtId="49" fontId="42" fillId="4" borderId="1" xfId="8" applyNumberFormat="1" applyFont="1" applyFill="1" applyBorder="1" applyAlignment="1">
      <alignment horizontal="center" vertical="center"/>
    </xf>
    <xf numFmtId="0" fontId="57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horizontal="left" vertical="center" wrapText="1" indent="2"/>
    </xf>
    <xf numFmtId="49" fontId="29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2"/>
    </xf>
    <xf numFmtId="0" fontId="28" fillId="0" borderId="1" xfId="8" applyFont="1" applyBorder="1" applyAlignment="1">
      <alignment horizontal="left" vertical="center" wrapText="1"/>
    </xf>
    <xf numFmtId="0" fontId="28" fillId="0" borderId="1" xfId="8" applyFont="1" applyBorder="1" applyAlignment="1">
      <alignment horizontal="center" vertical="center" wrapText="1"/>
    </xf>
    <xf numFmtId="49" fontId="42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indent="2"/>
    </xf>
    <xf numFmtId="0" fontId="57" fillId="0" borderId="1" xfId="8" applyFont="1" applyBorder="1" applyAlignment="1">
      <alignment horizontal="left" vertical="center" wrapText="1"/>
    </xf>
    <xf numFmtId="49" fontId="46" fillId="0" borderId="1" xfId="8" applyNumberFormat="1" applyFont="1" applyBorder="1" applyAlignment="1">
      <alignment horizontal="center" vertical="center"/>
    </xf>
    <xf numFmtId="0" fontId="58" fillId="0" borderId="1" xfId="8" applyFont="1" applyBorder="1" applyAlignment="1">
      <alignment horizontal="left" vertical="center" wrapText="1"/>
    </xf>
    <xf numFmtId="0" fontId="46" fillId="0" borderId="1" xfId="8" applyFont="1" applyBorder="1" applyAlignment="1">
      <alignment horizontal="left" vertical="center" wrapText="1"/>
    </xf>
    <xf numFmtId="0" fontId="58" fillId="0" borderId="1" xfId="8" applyFont="1" applyBorder="1" applyAlignment="1">
      <alignment horizontal="center" vertical="center"/>
    </xf>
    <xf numFmtId="0" fontId="46" fillId="0" borderId="1" xfId="8" applyFont="1" applyBorder="1" applyAlignment="1">
      <alignment horizontal="center" vertical="center" wrapText="1"/>
    </xf>
    <xf numFmtId="3" fontId="46" fillId="0" borderId="1" xfId="8" applyNumberFormat="1" applyFont="1" applyBorder="1" applyAlignment="1">
      <alignment horizontal="right" vertical="center" wrapText="1"/>
    </xf>
    <xf numFmtId="49" fontId="57" fillId="0" borderId="1" xfId="8" applyNumberFormat="1" applyFont="1" applyBorder="1" applyAlignment="1">
      <alignment horizontal="center" vertical="center"/>
    </xf>
    <xf numFmtId="0" fontId="57" fillId="0" borderId="1" xfId="8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right" vertical="center" wrapText="1"/>
    </xf>
    <xf numFmtId="49" fontId="28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/>
    </xf>
    <xf numFmtId="3" fontId="57" fillId="0" borderId="1" xfId="8" applyNumberFormat="1" applyFont="1" applyBorder="1" applyAlignment="1">
      <alignment horizontal="right" vertical="center" wrapText="1"/>
    </xf>
    <xf numFmtId="49" fontId="22" fillId="0" borderId="2" xfId="8" applyNumberFormat="1" applyFont="1" applyBorder="1" applyAlignment="1">
      <alignment horizontal="center" vertical="center"/>
    </xf>
    <xf numFmtId="0" fontId="22" fillId="0" borderId="2" xfId="8" applyFont="1" applyBorder="1" applyAlignment="1">
      <alignment horizontal="left" vertical="center"/>
    </xf>
    <xf numFmtId="0" fontId="22" fillId="0" borderId="2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wrapText="1"/>
    </xf>
    <xf numFmtId="3" fontId="22" fillId="0" borderId="2" xfId="8" applyNumberFormat="1" applyFont="1" applyBorder="1" applyAlignment="1">
      <alignment horizontal="right" vertical="center" wrapText="1"/>
    </xf>
    <xf numFmtId="3" fontId="22" fillId="0" borderId="2" xfId="8" applyNumberFormat="1" applyFont="1" applyBorder="1" applyAlignment="1">
      <alignment vertical="center" wrapText="1"/>
    </xf>
    <xf numFmtId="0" fontId="25" fillId="0" borderId="0" xfId="8" applyFont="1"/>
    <xf numFmtId="0" fontId="60" fillId="0" borderId="0" xfId="8" applyFont="1" applyAlignment="1">
      <alignment horizontal="left"/>
    </xf>
    <xf numFmtId="0" fontId="46" fillId="5" borderId="1" xfId="8" applyFont="1" applyFill="1" applyBorder="1" applyAlignment="1">
      <alignment vertical="center" wrapText="1"/>
    </xf>
    <xf numFmtId="3" fontId="46" fillId="5" borderId="1" xfId="8" applyNumberFormat="1" applyFont="1" applyFill="1" applyBorder="1" applyAlignment="1">
      <alignment horizontal="right" vertical="center" wrapText="1"/>
    </xf>
    <xf numFmtId="169" fontId="26" fillId="0" borderId="0" xfId="8" applyNumberFormat="1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4"/>
    </xf>
    <xf numFmtId="0" fontId="28" fillId="0" borderId="1" xfId="8" applyFont="1" applyBorder="1" applyAlignment="1">
      <alignment horizontal="left" vertical="center" indent="4"/>
    </xf>
    <xf numFmtId="0" fontId="28" fillId="5" borderId="1" xfId="8" applyFont="1" applyFill="1" applyBorder="1" applyAlignment="1">
      <alignment horizontal="left" vertical="center" wrapText="1" indent="4"/>
    </xf>
    <xf numFmtId="0" fontId="28" fillId="5" borderId="1" xfId="8" applyFont="1" applyFill="1" applyBorder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172" fontId="36" fillId="0" borderId="0" xfId="8" applyNumberFormat="1" applyFont="1"/>
    <xf numFmtId="0" fontId="59" fillId="0" borderId="0" xfId="8" applyFont="1" applyAlignment="1">
      <alignment horizontal="center" vertical="top"/>
    </xf>
    <xf numFmtId="0" fontId="59" fillId="0" borderId="0" xfId="8" applyFont="1" applyAlignment="1">
      <alignment horizontal="left" vertical="top"/>
    </xf>
    <xf numFmtId="0" fontId="59" fillId="0" borderId="0" xfId="8" applyFont="1" applyAlignment="1">
      <alignment horizontal="right" vertical="top"/>
    </xf>
    <xf numFmtId="0" fontId="42" fillId="0" borderId="0" xfId="1" applyNumberFormat="1" applyFont="1" applyAlignment="1">
      <alignment horizontal="right"/>
    </xf>
    <xf numFmtId="0" fontId="42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5" fillId="0" borderId="0" xfId="8" applyFont="1"/>
    <xf numFmtId="173" fontId="6" fillId="0" borderId="0" xfId="11" applyNumberFormat="1" applyFont="1"/>
    <xf numFmtId="0" fontId="6" fillId="0" borderId="0" xfId="11" applyFont="1"/>
    <xf numFmtId="0" fontId="8" fillId="0" borderId="0" xfId="8" applyFont="1"/>
    <xf numFmtId="168" fontId="3" fillId="0" borderId="0" xfId="8" applyNumberFormat="1"/>
    <xf numFmtId="3" fontId="29" fillId="0" borderId="0" xfId="8" applyNumberFormat="1" applyFont="1" applyAlignment="1" applyProtection="1">
      <alignment vertical="center"/>
      <protection locked="0"/>
    </xf>
    <xf numFmtId="0" fontId="69" fillId="0" borderId="0" xfId="8" applyFont="1" applyAlignment="1">
      <alignment horizontal="right"/>
    </xf>
    <xf numFmtId="1" fontId="16" fillId="0" borderId="0" xfId="10" applyNumberFormat="1" applyFont="1" applyAlignment="1">
      <alignment horizontal="center" vertical="top" textRotation="90"/>
    </xf>
    <xf numFmtId="0" fontId="70" fillId="0" borderId="0" xfId="8" applyFont="1" applyAlignment="1">
      <alignment horizontal="center" vertical="center"/>
    </xf>
    <xf numFmtId="0" fontId="71" fillId="0" borderId="0" xfId="8" applyFont="1" applyAlignment="1">
      <alignment horizontal="right"/>
    </xf>
    <xf numFmtId="0" fontId="72" fillId="0" borderId="0" xfId="8" applyFont="1" applyAlignment="1">
      <alignment horizontal="right"/>
    </xf>
    <xf numFmtId="0" fontId="73" fillId="0" borderId="0" xfId="8" applyFont="1"/>
    <xf numFmtId="0" fontId="70" fillId="0" borderId="0" xfId="8" applyFont="1"/>
    <xf numFmtId="0" fontId="65" fillId="0" borderId="0" xfId="11" applyFont="1" applyAlignment="1">
      <alignment horizontal="left" vertical="center"/>
    </xf>
    <xf numFmtId="0" fontId="50" fillId="0" borderId="0" xfId="11" applyFont="1" applyAlignment="1">
      <alignment horizontal="right"/>
    </xf>
    <xf numFmtId="0" fontId="74" fillId="0" borderId="0" xfId="10" applyFont="1" applyAlignment="1">
      <alignment horizontal="right" vertical="top"/>
    </xf>
    <xf numFmtId="0" fontId="76" fillId="0" borderId="0" xfId="8" applyFont="1" applyAlignment="1">
      <alignment vertical="center"/>
    </xf>
    <xf numFmtId="0" fontId="77" fillId="0" borderId="0" xfId="8" applyFont="1" applyAlignment="1">
      <alignment horizontal="center" vertical="center"/>
    </xf>
    <xf numFmtId="0" fontId="21" fillId="0" borderId="0" xfId="11" applyFont="1" applyAlignment="1">
      <alignment horizontal="center" vertical="top"/>
    </xf>
    <xf numFmtId="0" fontId="80" fillId="0" borderId="0" xfId="11" applyFont="1" applyAlignment="1">
      <alignment horizontal="center" vertical="top"/>
    </xf>
    <xf numFmtId="0" fontId="61" fillId="0" borderId="0" xfId="8" applyFont="1" applyAlignment="1">
      <alignment horizontal="left" vertical="top"/>
    </xf>
    <xf numFmtId="0" fontId="65" fillId="0" borderId="0" xfId="11" applyFont="1" applyAlignment="1">
      <alignment horizontal="center" vertical="center"/>
    </xf>
    <xf numFmtId="0" fontId="80" fillId="0" borderId="0" xfId="4" applyNumberFormat="1" applyFont="1" applyAlignment="1">
      <alignment wrapText="1"/>
    </xf>
    <xf numFmtId="0" fontId="76" fillId="0" borderId="0" xfId="8" applyFont="1" applyAlignment="1">
      <alignment horizontal="center" vertical="center"/>
    </xf>
    <xf numFmtId="0" fontId="21" fillId="0" borderId="0" xfId="8" applyFont="1" applyAlignment="1" applyProtection="1">
      <alignment vertical="center"/>
      <protection locked="0"/>
    </xf>
    <xf numFmtId="0" fontId="65" fillId="0" borderId="0" xfId="11" applyFont="1" applyAlignment="1">
      <alignment vertical="center"/>
    </xf>
    <xf numFmtId="0" fontId="50" fillId="0" borderId="0" xfId="10" applyFont="1" applyAlignment="1">
      <alignment horizontal="left"/>
    </xf>
    <xf numFmtId="0" fontId="50" fillId="0" borderId="0" xfId="11" applyFont="1"/>
    <xf numFmtId="0" fontId="71" fillId="0" borderId="0" xfId="8" applyFont="1" applyAlignment="1">
      <alignment horizontal="center"/>
    </xf>
    <xf numFmtId="0" fontId="69" fillId="0" borderId="0" xfId="8" applyFont="1" applyAlignment="1">
      <alignment horizontal="center" vertical="center"/>
    </xf>
    <xf numFmtId="0" fontId="70" fillId="0" borderId="0" xfId="8" applyFont="1" applyAlignment="1">
      <alignment horizontal="center" vertical="center"/>
    </xf>
    <xf numFmtId="3" fontId="14" fillId="0" borderId="0" xfId="1" quotePrefix="1" applyNumberFormat="1" applyFont="1" applyAlignment="1">
      <alignment horizontal="right"/>
    </xf>
    <xf numFmtId="0" fontId="41" fillId="0" borderId="0" xfId="8" applyFont="1" applyAlignment="1">
      <alignment horizontal="center" vertical="center"/>
    </xf>
    <xf numFmtId="0" fontId="82" fillId="0" borderId="0" xfId="8" applyFont="1" applyAlignment="1">
      <alignment horizontal="left"/>
    </xf>
    <xf numFmtId="0" fontId="20" fillId="0" borderId="1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 textRotation="90"/>
    </xf>
    <xf numFmtId="0" fontId="20" fillId="0" borderId="1" xfId="8" applyFont="1" applyBorder="1" applyAlignment="1">
      <alignment horizontal="center" vertical="center" wrapText="1"/>
    </xf>
    <xf numFmtId="0" fontId="18" fillId="0" borderId="1" xfId="8" applyFont="1" applyBorder="1" applyAlignment="1">
      <alignment horizontal="left" vertical="center"/>
    </xf>
    <xf numFmtId="0" fontId="44" fillId="0" borderId="1" xfId="8" applyFont="1" applyBorder="1" applyAlignment="1">
      <alignment horizontal="center" vertical="center"/>
    </xf>
    <xf numFmtId="168" fontId="20" fillId="0" borderId="1" xfId="8" applyNumberFormat="1" applyFont="1" applyBorder="1" applyAlignment="1">
      <alignment horizontal="left" vertical="center"/>
    </xf>
    <xf numFmtId="0" fontId="20" fillId="0" borderId="1" xfId="8" applyFont="1" applyBorder="1" applyAlignment="1">
      <alignment horizontal="left" vertical="center"/>
    </xf>
    <xf numFmtId="0" fontId="71" fillId="0" borderId="0" xfId="8" applyFont="1" applyAlignment="1">
      <alignment horizontal="left"/>
    </xf>
    <xf numFmtId="0" fontId="34" fillId="0" borderId="0" xfId="8" applyFont="1" applyAlignment="1">
      <alignment horizontal="center"/>
    </xf>
    <xf numFmtId="0" fontId="18" fillId="0" borderId="1" xfId="8" applyFont="1" applyBorder="1" applyAlignment="1">
      <alignment horizontal="left" vertical="center" wrapText="1"/>
    </xf>
    <xf numFmtId="0" fontId="50" fillId="0" borderId="0" xfId="10" applyFont="1" applyAlignment="1">
      <alignment horizontal="center" vertical="center"/>
    </xf>
    <xf numFmtId="0" fontId="75" fillId="0" borderId="0" xfId="10" applyFont="1" applyAlignment="1">
      <alignment horizontal="center"/>
    </xf>
    <xf numFmtId="0" fontId="80" fillId="0" borderId="0" xfId="11" applyFont="1" applyAlignment="1">
      <alignment horizontal="center" vertical="top"/>
    </xf>
    <xf numFmtId="0" fontId="21" fillId="0" borderId="0" xfId="11" applyFont="1" applyAlignment="1">
      <alignment horizontal="center" vertical="top"/>
    </xf>
    <xf numFmtId="0" fontId="50" fillId="0" borderId="0" xfId="11" applyFont="1" applyAlignment="1">
      <alignment horizontal="right"/>
    </xf>
    <xf numFmtId="0" fontId="81" fillId="0" borderId="0" xfId="8" applyFont="1" applyAlignment="1">
      <alignment horizontal="center"/>
    </xf>
    <xf numFmtId="0" fontId="20" fillId="0" borderId="0" xfId="8" applyFont="1" applyAlignment="1">
      <alignment horizontal="center"/>
    </xf>
    <xf numFmtId="0" fontId="79" fillId="5" borderId="14" xfId="8" applyFont="1" applyFill="1" applyBorder="1" applyAlignment="1">
      <alignment horizontal="center" vertical="center" wrapText="1"/>
    </xf>
    <xf numFmtId="0" fontId="79" fillId="5" borderId="13" xfId="8" applyFont="1" applyFill="1" applyBorder="1" applyAlignment="1">
      <alignment horizontal="center" vertical="center" wrapText="1"/>
    </xf>
    <xf numFmtId="0" fontId="79" fillId="5" borderId="15" xfId="8" applyFont="1" applyFill="1" applyBorder="1" applyAlignment="1">
      <alignment horizontal="center" vertical="center" wrapText="1"/>
    </xf>
    <xf numFmtId="0" fontId="79" fillId="5" borderId="11" xfId="8" applyFont="1" applyFill="1" applyBorder="1" applyAlignment="1">
      <alignment horizontal="center" vertical="center" wrapText="1"/>
    </xf>
    <xf numFmtId="0" fontId="79" fillId="5" borderId="10" xfId="8" applyFont="1" applyFill="1" applyBorder="1" applyAlignment="1">
      <alignment horizontal="center" vertical="center" wrapText="1"/>
    </xf>
    <xf numFmtId="0" fontId="79" fillId="5" borderId="12" xfId="8" applyFont="1" applyFill="1" applyBorder="1" applyAlignment="1">
      <alignment horizontal="center" vertical="center" wrapText="1"/>
    </xf>
    <xf numFmtId="0" fontId="84" fillId="0" borderId="16" xfId="14" applyBorder="1" applyAlignment="1">
      <alignment horizontal="left" vertical="center"/>
    </xf>
    <xf numFmtId="0" fontId="50" fillId="0" borderId="17" xfId="10" applyFont="1" applyBorder="1" applyAlignment="1">
      <alignment horizontal="left" vertical="center"/>
    </xf>
    <xf numFmtId="0" fontId="50" fillId="0" borderId="18" xfId="10" applyFont="1" applyBorder="1" applyAlignment="1">
      <alignment horizontal="left" vertical="center"/>
    </xf>
    <xf numFmtId="0" fontId="50" fillId="0" borderId="16" xfId="10" applyFont="1" applyBorder="1" applyAlignment="1">
      <alignment horizontal="left" vertical="center"/>
    </xf>
    <xf numFmtId="0" fontId="50" fillId="0" borderId="9" xfId="10" applyFont="1" applyBorder="1" applyAlignment="1">
      <alignment horizontal="left" vertical="center"/>
    </xf>
    <xf numFmtId="0" fontId="50" fillId="0" borderId="9" xfId="10" applyFont="1" applyBorder="1" applyAlignment="1">
      <alignment horizontal="center" vertical="center"/>
    </xf>
    <xf numFmtId="0" fontId="50" fillId="0" borderId="9" xfId="10" applyFont="1" applyBorder="1" applyAlignment="1">
      <alignment horizontal="left" vertical="center" wrapText="1"/>
    </xf>
    <xf numFmtId="0" fontId="50" fillId="4" borderId="9" xfId="10" applyFont="1" applyFill="1" applyBorder="1" applyAlignment="1">
      <alignment horizontal="left" vertical="center"/>
    </xf>
    <xf numFmtId="0" fontId="75" fillId="0" borderId="9" xfId="10" applyFont="1" applyBorder="1" applyAlignment="1">
      <alignment horizontal="left" vertical="center" wrapText="1"/>
    </xf>
    <xf numFmtId="0" fontId="50" fillId="4" borderId="9" xfId="10" applyFont="1" applyFill="1" applyBorder="1" applyAlignment="1">
      <alignment horizontal="left" vertical="center" wrapText="1"/>
    </xf>
    <xf numFmtId="169" fontId="53" fillId="0" borderId="0" xfId="11" applyNumberFormat="1" applyFont="1" applyAlignment="1">
      <alignment horizontal="left"/>
    </xf>
    <xf numFmtId="0" fontId="65" fillId="0" borderId="0" xfId="11" applyFont="1" applyAlignment="1">
      <alignment vertical="center"/>
    </xf>
    <xf numFmtId="0" fontId="75" fillId="0" borderId="0" xfId="4" applyNumberFormat="1" applyFont="1" applyAlignment="1">
      <alignment horizontal="left" wrapText="1"/>
    </xf>
    <xf numFmtId="0" fontId="44" fillId="0" borderId="0" xfId="4" applyNumberFormat="1" applyFont="1" applyAlignment="1">
      <alignment horizontal="left" wrapText="1"/>
    </xf>
    <xf numFmtId="0" fontId="75" fillId="0" borderId="9" xfId="8" applyFont="1" applyBorder="1" applyAlignment="1">
      <alignment horizontal="left" vertical="center"/>
    </xf>
    <xf numFmtId="0" fontId="75" fillId="0" borderId="9" xfId="10" applyFont="1" applyBorder="1" applyAlignment="1">
      <alignment horizontal="left" vertical="center"/>
    </xf>
    <xf numFmtId="0" fontId="69" fillId="0" borderId="0" xfId="8" applyFont="1" applyAlignment="1">
      <alignment horizontal="left" vertical="center"/>
    </xf>
    <xf numFmtId="0" fontId="42" fillId="0" borderId="0" xfId="1" applyNumberFormat="1" applyFont="1" applyAlignment="1">
      <alignment horizontal="left"/>
    </xf>
    <xf numFmtId="0" fontId="42" fillId="0" borderId="0" xfId="1" applyNumberFormat="1" applyFont="1" applyAlignment="1">
      <alignment horizontal="left" wrapText="1"/>
    </xf>
    <xf numFmtId="0" fontId="49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49" fontId="42" fillId="0" borderId="0" xfId="1" applyNumberFormat="1" applyFont="1" applyAlignment="1">
      <alignment horizontal="left" wrapText="1"/>
    </xf>
    <xf numFmtId="0" fontId="80" fillId="0" borderId="0" xfId="11" applyFont="1" applyAlignment="1">
      <alignment horizontal="right" vertical="top"/>
    </xf>
    <xf numFmtId="0" fontId="80" fillId="0" borderId="9" xfId="10" applyFont="1" applyBorder="1" applyAlignment="1">
      <alignment horizontal="left" vertical="center" wrapText="1"/>
    </xf>
    <xf numFmtId="0" fontId="80" fillId="0" borderId="9" xfId="10" applyFont="1" applyBorder="1" applyAlignment="1">
      <alignment horizontal="center" vertical="center"/>
    </xf>
    <xf numFmtId="0" fontId="49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  <xf numFmtId="0" fontId="83" fillId="0" borderId="0" xfId="10" applyFont="1" applyAlignment="1">
      <alignment horizontal="left"/>
    </xf>
    <xf numFmtId="0" fontId="83" fillId="0" borderId="0" xfId="10" applyFont="1" applyAlignment="1">
      <alignment horizontal="center" vertical="center"/>
    </xf>
    <xf numFmtId="0" fontId="50" fillId="0" borderId="0" xfId="10" applyFont="1" applyAlignment="1">
      <alignment horizontal="center"/>
    </xf>
    <xf numFmtId="0" fontId="78" fillId="5" borderId="14" xfId="8" applyFont="1" applyFill="1" applyBorder="1" applyAlignment="1">
      <alignment horizontal="center" vertical="center" wrapText="1"/>
    </xf>
    <xf numFmtId="0" fontId="78" fillId="5" borderId="13" xfId="8" applyFont="1" applyFill="1" applyBorder="1" applyAlignment="1">
      <alignment horizontal="center" vertical="center" wrapText="1"/>
    </xf>
    <xf numFmtId="0" fontId="78" fillId="5" borderId="15" xfId="8" applyFont="1" applyFill="1" applyBorder="1" applyAlignment="1">
      <alignment horizontal="center" vertical="center" wrapText="1"/>
    </xf>
    <xf numFmtId="0" fontId="78" fillId="5" borderId="11" xfId="8" applyFont="1" applyFill="1" applyBorder="1" applyAlignment="1">
      <alignment horizontal="center" vertical="center" wrapText="1"/>
    </xf>
    <xf numFmtId="0" fontId="78" fillId="5" borderId="10" xfId="8" applyFont="1" applyFill="1" applyBorder="1" applyAlignment="1">
      <alignment horizontal="center" vertical="center" wrapText="1"/>
    </xf>
    <xf numFmtId="0" fontId="78" fillId="5" borderId="12" xfId="8" applyFont="1" applyFill="1" applyBorder="1" applyAlignment="1">
      <alignment horizontal="center" vertical="center" wrapText="1"/>
    </xf>
    <xf numFmtId="0" fontId="80" fillId="0" borderId="9" xfId="8" applyFont="1" applyBorder="1" applyAlignment="1">
      <alignment horizontal="left" vertical="center"/>
    </xf>
    <xf numFmtId="0" fontId="80" fillId="0" borderId="9" xfId="10" applyFont="1" applyBorder="1" applyAlignment="1">
      <alignment horizontal="left" vertical="center"/>
    </xf>
    <xf numFmtId="0" fontId="83" fillId="0" borderId="0" xfId="4" applyNumberFormat="1" applyFont="1" applyAlignment="1">
      <alignment horizontal="left" wrapText="1"/>
    </xf>
  </cellXfs>
  <cellStyles count="15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3" xfId="4" xr:uid="{00000000-0005-0000-0000-000003000000}"/>
    <cellStyle name="Hyperlink" xfId="14" builtinId="8"/>
    <cellStyle name="Hyperlink 2" xfId="5" xr:uid="{00000000-0005-0000-0000-000005000000}"/>
    <cellStyle name="Hyperlink 2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4" xfId="10" xr:uid="{00000000-0005-0000-0000-00000B000000}"/>
    <cellStyle name="Normal 5" xfId="11" xr:uid="{00000000-0005-0000-0000-00000C000000}"/>
    <cellStyle name="Percent 2 2" xfId="12" xr:uid="{00000000-0005-0000-0000-00000D000000}"/>
    <cellStyle name="Percent 2 3" xfId="13" xr:uid="{00000000-0005-0000-0000-00000E000000}"/>
  </cellStyles>
  <dxfs count="79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afeinvestment.ba" TargetMode="External"/><Relationship Id="rId1" Type="http://schemas.openxmlformats.org/officeDocument/2006/relationships/hyperlink" Target="http://www.safeinvestment.b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2552-76E3-42F5-8DFB-894EA6314A28}">
  <sheetPr codeName="Sheet2"/>
  <dimension ref="A1:AQ824"/>
  <sheetViews>
    <sheetView topLeftCell="AB1" zoomScaleNormal="100" workbookViewId="0">
      <selection activeCell="AO18" sqref="AO18"/>
    </sheetView>
  </sheetViews>
  <sheetFormatPr defaultColWidth="9.33203125" defaultRowHeight="14.4" x14ac:dyDescent="0.3"/>
  <cols>
    <col min="1" max="1" width="22.88671875" style="1" bestFit="1" customWidth="1"/>
    <col min="2" max="3" width="14.5546875" style="1" bestFit="1" customWidth="1"/>
    <col min="4" max="4" width="22.88671875" style="1" bestFit="1" customWidth="1"/>
    <col min="5" max="5" width="12.88671875" style="1" bestFit="1" customWidth="1"/>
    <col min="6" max="6" width="32.6640625" style="1" bestFit="1" customWidth="1"/>
    <col min="7" max="7" width="13.5546875" style="1" bestFit="1" customWidth="1"/>
    <col min="8" max="8" width="7.109375" style="1" bestFit="1" customWidth="1"/>
    <col min="9" max="9" width="16.109375" style="1" bestFit="1" customWidth="1"/>
    <col min="10" max="10" width="203.109375" style="1" bestFit="1" customWidth="1"/>
    <col min="11" max="11" width="91.5546875" style="1" bestFit="1" customWidth="1"/>
    <col min="12" max="13" width="22.88671875" style="1" bestFit="1" customWidth="1"/>
    <col min="14" max="14" width="14.33203125" style="1" bestFit="1" customWidth="1"/>
    <col min="15" max="15" width="12.88671875" style="1" bestFit="1" customWidth="1"/>
    <col min="16" max="16" width="32.6640625" style="1" bestFit="1" customWidth="1"/>
    <col min="17" max="17" width="14.33203125" style="1" bestFit="1" customWidth="1"/>
    <col min="18" max="18" width="50.5546875" style="1" bestFit="1" customWidth="1"/>
    <col min="19" max="19" width="16.109375" style="1" bestFit="1" customWidth="1"/>
    <col min="20" max="20" width="9.88671875" style="1" bestFit="1" customWidth="1"/>
    <col min="21" max="21" width="7.109375" style="1" bestFit="1" customWidth="1"/>
    <col min="22" max="22" width="39.109375" style="1" bestFit="1" customWidth="1"/>
    <col min="23" max="23" width="39.109375" style="1" hidden="1" customWidth="1"/>
    <col min="24" max="24" width="43.6640625" style="1" bestFit="1" customWidth="1"/>
    <col min="25" max="25" width="16" style="1" bestFit="1" customWidth="1"/>
    <col min="26" max="26" width="27.6640625" style="1" hidden="1" customWidth="1"/>
    <col min="27" max="27" width="53" style="15" bestFit="1" customWidth="1"/>
    <col min="28" max="28" width="15.6640625" style="16" bestFit="1" customWidth="1"/>
    <col min="29" max="29" width="20.6640625" style="1" bestFit="1" customWidth="1"/>
    <col min="30" max="30" width="10.88671875" style="6" bestFit="1" customWidth="1"/>
    <col min="31" max="31" width="94.88671875" style="6" bestFit="1" customWidth="1"/>
    <col min="32" max="32" width="21" style="7" bestFit="1" customWidth="1"/>
    <col min="33" max="33" width="32.6640625" style="1" bestFit="1" customWidth="1"/>
    <col min="34" max="34" width="13.109375" style="1" bestFit="1" customWidth="1"/>
    <col min="35" max="35" width="14.88671875" style="1" bestFit="1" customWidth="1"/>
    <col min="36" max="36" width="11.5546875" style="1" customWidth="1"/>
    <col min="37" max="37" width="22.88671875" style="1" bestFit="1" customWidth="1"/>
    <col min="38" max="38" width="14.5546875" style="8" bestFit="1" customWidth="1"/>
    <col min="39" max="39" width="32.6640625" style="1" bestFit="1" customWidth="1"/>
    <col min="40" max="40" width="12.88671875" style="1" bestFit="1" customWidth="1"/>
    <col min="41" max="41" width="36" style="1" bestFit="1" customWidth="1"/>
    <col min="42" max="42" width="9.33203125" style="1" customWidth="1"/>
    <col min="43" max="43" width="10.109375" style="1" bestFit="1" customWidth="1"/>
    <col min="44" max="44" width="9.33203125" style="1" customWidth="1"/>
    <col min="45" max="16384" width="9.33203125" style="1"/>
  </cols>
  <sheetData>
    <row r="1" spans="1:43" x14ac:dyDescent="0.3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246" t="s">
        <v>31</v>
      </c>
      <c r="AP1" s="1" t="s">
        <v>32</v>
      </c>
      <c r="AQ1" s="1" t="s">
        <v>33</v>
      </c>
    </row>
    <row r="2" spans="1:43" x14ac:dyDescent="0.3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247" t="s">
        <v>56</v>
      </c>
      <c r="AP2" s="1">
        <v>1</v>
      </c>
      <c r="AQ2" s="250">
        <v>45657</v>
      </c>
    </row>
    <row r="3" spans="1:43" x14ac:dyDescent="0.3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247" t="s">
        <v>75</v>
      </c>
      <c r="AP3" s="1">
        <v>2</v>
      </c>
      <c r="AQ3" s="250">
        <v>45291</v>
      </c>
    </row>
    <row r="4" spans="1:43" x14ac:dyDescent="0.3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247" t="s">
        <v>93</v>
      </c>
      <c r="AP4" s="1">
        <v>3</v>
      </c>
      <c r="AQ4" s="250">
        <v>44926</v>
      </c>
    </row>
    <row r="5" spans="1:43" x14ac:dyDescent="0.3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248" t="s">
        <v>108</v>
      </c>
      <c r="AP5" s="1">
        <v>4</v>
      </c>
      <c r="AQ5" s="250">
        <v>44561</v>
      </c>
    </row>
    <row r="6" spans="1:43" x14ac:dyDescent="0.3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250">
        <v>44196</v>
      </c>
    </row>
    <row r="7" spans="1:43" x14ac:dyDescent="0.3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250">
        <v>43830</v>
      </c>
    </row>
    <row r="8" spans="1:43" x14ac:dyDescent="0.3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250">
        <v>43465</v>
      </c>
    </row>
    <row r="9" spans="1:43" x14ac:dyDescent="0.3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250">
        <v>43100</v>
      </c>
    </row>
    <row r="10" spans="1:43" x14ac:dyDescent="0.3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250">
        <v>42735</v>
      </c>
    </row>
    <row r="11" spans="1:43" x14ac:dyDescent="0.3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250">
        <v>42369</v>
      </c>
    </row>
    <row r="12" spans="1:43" x14ac:dyDescent="0.3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250">
        <v>42004</v>
      </c>
    </row>
    <row r="13" spans="1:43" x14ac:dyDescent="0.3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250">
        <v>41639</v>
      </c>
    </row>
    <row r="14" spans="1:43" x14ac:dyDescent="0.3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250">
        <v>41274</v>
      </c>
    </row>
    <row r="15" spans="1:43" x14ac:dyDescent="0.3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250">
        <v>40908</v>
      </c>
    </row>
    <row r="16" spans="1:43" x14ac:dyDescent="0.3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 x14ac:dyDescent="0.3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 x14ac:dyDescent="0.3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 x14ac:dyDescent="0.3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 x14ac:dyDescent="0.3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 x14ac:dyDescent="0.3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 x14ac:dyDescent="0.3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 x14ac:dyDescent="0.3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 x14ac:dyDescent="0.3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 x14ac:dyDescent="0.3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 x14ac:dyDescent="0.3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 x14ac:dyDescent="0.3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 x14ac:dyDescent="0.3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 x14ac:dyDescent="0.3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 x14ac:dyDescent="0.3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 x14ac:dyDescent="0.3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 x14ac:dyDescent="0.3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 x14ac:dyDescent="0.3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 x14ac:dyDescent="0.3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 x14ac:dyDescent="0.3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 x14ac:dyDescent="0.3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 x14ac:dyDescent="0.3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 x14ac:dyDescent="0.3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 x14ac:dyDescent="0.3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 x14ac:dyDescent="0.3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 x14ac:dyDescent="0.3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 x14ac:dyDescent="0.3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 x14ac:dyDescent="0.3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 x14ac:dyDescent="0.3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 x14ac:dyDescent="0.3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 x14ac:dyDescent="0.3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 x14ac:dyDescent="0.3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 x14ac:dyDescent="0.3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 x14ac:dyDescent="0.3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 x14ac:dyDescent="0.3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 x14ac:dyDescent="0.3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 x14ac:dyDescent="0.3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 x14ac:dyDescent="0.3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 x14ac:dyDescent="0.3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 x14ac:dyDescent="0.3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 x14ac:dyDescent="0.3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 x14ac:dyDescent="0.3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 x14ac:dyDescent="0.3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 x14ac:dyDescent="0.3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 x14ac:dyDescent="0.3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 x14ac:dyDescent="0.3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 x14ac:dyDescent="0.3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 x14ac:dyDescent="0.3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 x14ac:dyDescent="0.3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 x14ac:dyDescent="0.3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 x14ac:dyDescent="0.3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 x14ac:dyDescent="0.3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 x14ac:dyDescent="0.3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 x14ac:dyDescent="0.3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 x14ac:dyDescent="0.3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 x14ac:dyDescent="0.3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 x14ac:dyDescent="0.3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 x14ac:dyDescent="0.3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 x14ac:dyDescent="0.3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 x14ac:dyDescent="0.3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 x14ac:dyDescent="0.3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 x14ac:dyDescent="0.3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 x14ac:dyDescent="0.3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 x14ac:dyDescent="0.3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 x14ac:dyDescent="0.3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 x14ac:dyDescent="0.3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 x14ac:dyDescent="0.3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 x14ac:dyDescent="0.3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 x14ac:dyDescent="0.3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 x14ac:dyDescent="0.3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 x14ac:dyDescent="0.3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 x14ac:dyDescent="0.3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 x14ac:dyDescent="0.3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 x14ac:dyDescent="0.3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 x14ac:dyDescent="0.3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 x14ac:dyDescent="0.3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 x14ac:dyDescent="0.3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 x14ac:dyDescent="0.3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 x14ac:dyDescent="0.3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 x14ac:dyDescent="0.3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 x14ac:dyDescent="0.3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 x14ac:dyDescent="0.3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 x14ac:dyDescent="0.3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 x14ac:dyDescent="0.3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 x14ac:dyDescent="0.3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 x14ac:dyDescent="0.3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 x14ac:dyDescent="0.3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 x14ac:dyDescent="0.3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 x14ac:dyDescent="0.3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 x14ac:dyDescent="0.3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 x14ac:dyDescent="0.3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 x14ac:dyDescent="0.3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 x14ac:dyDescent="0.3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 x14ac:dyDescent="0.3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 x14ac:dyDescent="0.3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 x14ac:dyDescent="0.3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 x14ac:dyDescent="0.3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 x14ac:dyDescent="0.3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 x14ac:dyDescent="0.3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 x14ac:dyDescent="0.3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 x14ac:dyDescent="0.3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 x14ac:dyDescent="0.3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 x14ac:dyDescent="0.3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 x14ac:dyDescent="0.3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 x14ac:dyDescent="0.3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 x14ac:dyDescent="0.3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 x14ac:dyDescent="0.3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 x14ac:dyDescent="0.3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 x14ac:dyDescent="0.3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 x14ac:dyDescent="0.3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 x14ac:dyDescent="0.3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 x14ac:dyDescent="0.3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 x14ac:dyDescent="0.3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 x14ac:dyDescent="0.3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 x14ac:dyDescent="0.3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 x14ac:dyDescent="0.3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 x14ac:dyDescent="0.3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 x14ac:dyDescent="0.3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 x14ac:dyDescent="0.3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 x14ac:dyDescent="0.3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 x14ac:dyDescent="0.3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 x14ac:dyDescent="0.3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 x14ac:dyDescent="0.3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 x14ac:dyDescent="0.3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 x14ac:dyDescent="0.3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 x14ac:dyDescent="0.3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 x14ac:dyDescent="0.3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 x14ac:dyDescent="0.3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 x14ac:dyDescent="0.3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 x14ac:dyDescent="0.3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 x14ac:dyDescent="0.3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 x14ac:dyDescent="0.3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 x14ac:dyDescent="0.3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 x14ac:dyDescent="0.3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 x14ac:dyDescent="0.3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 x14ac:dyDescent="0.3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 x14ac:dyDescent="0.3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 x14ac:dyDescent="0.3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 x14ac:dyDescent="0.3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 x14ac:dyDescent="0.3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 x14ac:dyDescent="0.3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 x14ac:dyDescent="0.3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 x14ac:dyDescent="0.3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 x14ac:dyDescent="0.3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 x14ac:dyDescent="0.3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 x14ac:dyDescent="0.3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 x14ac:dyDescent="0.3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 x14ac:dyDescent="0.3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 x14ac:dyDescent="0.3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 x14ac:dyDescent="0.3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 x14ac:dyDescent="0.3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 x14ac:dyDescent="0.3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 x14ac:dyDescent="0.3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 x14ac:dyDescent="0.3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 x14ac:dyDescent="0.3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 x14ac:dyDescent="0.3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 x14ac:dyDescent="0.3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 x14ac:dyDescent="0.3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 x14ac:dyDescent="0.3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 x14ac:dyDescent="0.3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 x14ac:dyDescent="0.3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 x14ac:dyDescent="0.3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 x14ac:dyDescent="0.3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 x14ac:dyDescent="0.3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 x14ac:dyDescent="0.3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 x14ac:dyDescent="0.3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 x14ac:dyDescent="0.3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 x14ac:dyDescent="0.3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 x14ac:dyDescent="0.3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 x14ac:dyDescent="0.3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 x14ac:dyDescent="0.3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 x14ac:dyDescent="0.3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 x14ac:dyDescent="0.3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 x14ac:dyDescent="0.3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 x14ac:dyDescent="0.3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 x14ac:dyDescent="0.3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 x14ac:dyDescent="0.3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 x14ac:dyDescent="0.3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 x14ac:dyDescent="0.3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 x14ac:dyDescent="0.3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 x14ac:dyDescent="0.3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 x14ac:dyDescent="0.3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 x14ac:dyDescent="0.3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 x14ac:dyDescent="0.3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 x14ac:dyDescent="0.3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 x14ac:dyDescent="0.3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 x14ac:dyDescent="0.3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 x14ac:dyDescent="0.3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 x14ac:dyDescent="0.3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 x14ac:dyDescent="0.3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 x14ac:dyDescent="0.3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 x14ac:dyDescent="0.3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 x14ac:dyDescent="0.3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 x14ac:dyDescent="0.3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 x14ac:dyDescent="0.3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 x14ac:dyDescent="0.3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 x14ac:dyDescent="0.3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 x14ac:dyDescent="0.3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 x14ac:dyDescent="0.3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 x14ac:dyDescent="0.3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 x14ac:dyDescent="0.3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 x14ac:dyDescent="0.3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 x14ac:dyDescent="0.3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 x14ac:dyDescent="0.3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 x14ac:dyDescent="0.3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 x14ac:dyDescent="0.3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 x14ac:dyDescent="0.3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 x14ac:dyDescent="0.3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 x14ac:dyDescent="0.3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 x14ac:dyDescent="0.3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 x14ac:dyDescent="0.3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 x14ac:dyDescent="0.3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 x14ac:dyDescent="0.3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 x14ac:dyDescent="0.3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 x14ac:dyDescent="0.3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 x14ac:dyDescent="0.3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 x14ac:dyDescent="0.3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 x14ac:dyDescent="0.3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 x14ac:dyDescent="0.3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 x14ac:dyDescent="0.3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 x14ac:dyDescent="0.3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 x14ac:dyDescent="0.3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 x14ac:dyDescent="0.3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 x14ac:dyDescent="0.3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 x14ac:dyDescent="0.3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 x14ac:dyDescent="0.3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 x14ac:dyDescent="0.3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 x14ac:dyDescent="0.3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 x14ac:dyDescent="0.3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 x14ac:dyDescent="0.3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 x14ac:dyDescent="0.3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 x14ac:dyDescent="0.3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 x14ac:dyDescent="0.3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 x14ac:dyDescent="0.3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 x14ac:dyDescent="0.3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 x14ac:dyDescent="0.3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 x14ac:dyDescent="0.3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 x14ac:dyDescent="0.3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 x14ac:dyDescent="0.3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 x14ac:dyDescent="0.3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 x14ac:dyDescent="0.3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 x14ac:dyDescent="0.3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 x14ac:dyDescent="0.3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 x14ac:dyDescent="0.3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 x14ac:dyDescent="0.3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 x14ac:dyDescent="0.3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 x14ac:dyDescent="0.3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 x14ac:dyDescent="0.3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 x14ac:dyDescent="0.3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 x14ac:dyDescent="0.3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 x14ac:dyDescent="0.3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 x14ac:dyDescent="0.3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 x14ac:dyDescent="0.3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 x14ac:dyDescent="0.3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 x14ac:dyDescent="0.3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 x14ac:dyDescent="0.3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 x14ac:dyDescent="0.3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 x14ac:dyDescent="0.3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 x14ac:dyDescent="0.3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 x14ac:dyDescent="0.3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 x14ac:dyDescent="0.3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 x14ac:dyDescent="0.3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 x14ac:dyDescent="0.3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 x14ac:dyDescent="0.3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 x14ac:dyDescent="0.3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 x14ac:dyDescent="0.3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 x14ac:dyDescent="0.3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 x14ac:dyDescent="0.3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 x14ac:dyDescent="0.3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 x14ac:dyDescent="0.3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 x14ac:dyDescent="0.3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 x14ac:dyDescent="0.3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 x14ac:dyDescent="0.3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 x14ac:dyDescent="0.3">
      <c r="I289" s="1" t="s">
        <v>1274</v>
      </c>
      <c r="J289" s="1" t="s">
        <v>1275</v>
      </c>
      <c r="AA289" s="4"/>
      <c r="AF289" s="11"/>
    </row>
    <row r="290" spans="9:32" x14ac:dyDescent="0.3">
      <c r="I290" s="1" t="s">
        <v>1276</v>
      </c>
      <c r="J290" s="1" t="s">
        <v>1277</v>
      </c>
      <c r="AA290" s="4"/>
      <c r="AF290" s="11"/>
    </row>
    <row r="291" spans="9:32" x14ac:dyDescent="0.3">
      <c r="I291" s="1" t="s">
        <v>1278</v>
      </c>
      <c r="J291" s="1" t="s">
        <v>1279</v>
      </c>
      <c r="AA291" s="4"/>
      <c r="AF291" s="11"/>
    </row>
    <row r="292" spans="9:32" x14ac:dyDescent="0.3">
      <c r="I292" s="1" t="s">
        <v>1280</v>
      </c>
      <c r="J292" s="1" t="s">
        <v>1281</v>
      </c>
      <c r="AA292" s="4"/>
      <c r="AF292" s="11"/>
    </row>
    <row r="293" spans="9:32" x14ac:dyDescent="0.3">
      <c r="I293" s="1" t="s">
        <v>1282</v>
      </c>
      <c r="J293" s="1" t="s">
        <v>1283</v>
      </c>
      <c r="AA293" s="4"/>
      <c r="AF293" s="11"/>
    </row>
    <row r="294" spans="9:32" x14ac:dyDescent="0.3">
      <c r="I294" s="1" t="s">
        <v>1284</v>
      </c>
      <c r="J294" s="1" t="s">
        <v>1285</v>
      </c>
      <c r="AA294" s="4"/>
      <c r="AF294" s="11"/>
    </row>
    <row r="295" spans="9:32" x14ac:dyDescent="0.3">
      <c r="I295" s="1" t="s">
        <v>1286</v>
      </c>
      <c r="J295" s="1" t="s">
        <v>1287</v>
      </c>
      <c r="AA295" s="4"/>
      <c r="AF295" s="11"/>
    </row>
    <row r="296" spans="9:32" x14ac:dyDescent="0.3">
      <c r="I296" s="1" t="s">
        <v>1288</v>
      </c>
      <c r="J296" s="1" t="s">
        <v>1289</v>
      </c>
      <c r="AA296" s="4"/>
      <c r="AF296" s="11"/>
    </row>
    <row r="297" spans="9:32" x14ac:dyDescent="0.3">
      <c r="I297" s="1" t="s">
        <v>1290</v>
      </c>
      <c r="J297" s="1" t="s">
        <v>1291</v>
      </c>
      <c r="AA297" s="4"/>
      <c r="AF297" s="11"/>
    </row>
    <row r="298" spans="9:32" x14ac:dyDescent="0.3">
      <c r="I298" s="1" t="s">
        <v>1292</v>
      </c>
      <c r="J298" s="1" t="s">
        <v>1293</v>
      </c>
      <c r="AA298" s="4"/>
      <c r="AF298" s="11"/>
    </row>
    <row r="299" spans="9:32" x14ac:dyDescent="0.3">
      <c r="I299" s="1" t="s">
        <v>1294</v>
      </c>
      <c r="J299" s="1" t="s">
        <v>1295</v>
      </c>
      <c r="AA299" s="4"/>
      <c r="AF299" s="11"/>
    </row>
    <row r="300" spans="9:32" x14ac:dyDescent="0.3">
      <c r="I300" s="1" t="s">
        <v>1296</v>
      </c>
      <c r="J300" s="1" t="s">
        <v>1297</v>
      </c>
      <c r="AA300" s="4"/>
      <c r="AF300" s="11"/>
    </row>
    <row r="301" spans="9:32" x14ac:dyDescent="0.3">
      <c r="I301" s="1" t="s">
        <v>1298</v>
      </c>
      <c r="J301" s="1" t="s">
        <v>1299</v>
      </c>
      <c r="AA301" s="4"/>
      <c r="AF301" s="11"/>
    </row>
    <row r="302" spans="9:32" x14ac:dyDescent="0.3">
      <c r="I302" s="1" t="s">
        <v>1300</v>
      </c>
      <c r="J302" s="1" t="s">
        <v>1301</v>
      </c>
      <c r="AA302" s="4"/>
      <c r="AF302" s="11"/>
    </row>
    <row r="303" spans="9:32" x14ac:dyDescent="0.3">
      <c r="I303" s="1" t="s">
        <v>1302</v>
      </c>
      <c r="J303" s="1" t="s">
        <v>1303</v>
      </c>
      <c r="AA303" s="4"/>
      <c r="AF303" s="11"/>
    </row>
    <row r="304" spans="9:32" x14ac:dyDescent="0.3">
      <c r="I304" s="1" t="s">
        <v>1304</v>
      </c>
      <c r="J304" s="1" t="s">
        <v>1305</v>
      </c>
      <c r="AA304" s="4"/>
      <c r="AF304" s="11"/>
    </row>
    <row r="305" spans="9:32" x14ac:dyDescent="0.3">
      <c r="I305" s="1" t="s">
        <v>1306</v>
      </c>
      <c r="J305" s="1" t="s">
        <v>1307</v>
      </c>
      <c r="AA305" s="4"/>
      <c r="AF305" s="11"/>
    </row>
    <row r="306" spans="9:32" x14ac:dyDescent="0.3">
      <c r="I306" s="1" t="s">
        <v>1308</v>
      </c>
      <c r="J306" s="1" t="s">
        <v>1309</v>
      </c>
      <c r="AA306" s="4"/>
      <c r="AF306" s="11"/>
    </row>
    <row r="307" spans="9:32" x14ac:dyDescent="0.3">
      <c r="I307" s="1" t="s">
        <v>1310</v>
      </c>
      <c r="J307" s="1" t="s">
        <v>1311</v>
      </c>
      <c r="AA307" s="4"/>
      <c r="AF307" s="11"/>
    </row>
    <row r="308" spans="9:32" x14ac:dyDescent="0.3">
      <c r="I308" s="1" t="s">
        <v>1312</v>
      </c>
      <c r="J308" s="1" t="s">
        <v>1313</v>
      </c>
      <c r="AA308" s="4"/>
      <c r="AF308" s="11"/>
    </row>
    <row r="309" spans="9:32" x14ac:dyDescent="0.3">
      <c r="I309" s="1" t="s">
        <v>1314</v>
      </c>
      <c r="J309" s="1" t="s">
        <v>1315</v>
      </c>
      <c r="AA309" s="4"/>
      <c r="AF309" s="11"/>
    </row>
    <row r="310" spans="9:32" x14ac:dyDescent="0.3">
      <c r="I310" s="1" t="s">
        <v>1316</v>
      </c>
      <c r="J310" s="1" t="s">
        <v>1317</v>
      </c>
      <c r="AA310" s="4"/>
      <c r="AF310" s="11"/>
    </row>
    <row r="311" spans="9:32" x14ac:dyDescent="0.3">
      <c r="I311" s="1" t="s">
        <v>1318</v>
      </c>
      <c r="J311" s="1" t="s">
        <v>1319</v>
      </c>
      <c r="AA311" s="4"/>
      <c r="AF311" s="11"/>
    </row>
    <row r="312" spans="9:32" x14ac:dyDescent="0.3">
      <c r="I312" s="1" t="s">
        <v>1320</v>
      </c>
      <c r="J312" s="1" t="s">
        <v>1321</v>
      </c>
      <c r="AA312" s="4"/>
      <c r="AF312" s="11"/>
    </row>
    <row r="313" spans="9:32" x14ac:dyDescent="0.3">
      <c r="I313" s="1" t="s">
        <v>1322</v>
      </c>
      <c r="J313" s="1" t="s">
        <v>1323</v>
      </c>
      <c r="AA313" s="4"/>
    </row>
    <row r="314" spans="9:32" x14ac:dyDescent="0.3">
      <c r="I314" s="1" t="s">
        <v>1324</v>
      </c>
      <c r="J314" s="1" t="s">
        <v>1325</v>
      </c>
      <c r="AA314" s="4"/>
    </row>
    <row r="315" spans="9:32" x14ac:dyDescent="0.3">
      <c r="I315" s="1" t="s">
        <v>1326</v>
      </c>
      <c r="J315" s="1" t="s">
        <v>1327</v>
      </c>
      <c r="AA315" s="4"/>
    </row>
    <row r="316" spans="9:32" x14ac:dyDescent="0.3">
      <c r="I316" s="1" t="s">
        <v>1328</v>
      </c>
      <c r="J316" s="1" t="s">
        <v>1329</v>
      </c>
      <c r="AA316" s="4"/>
    </row>
    <row r="317" spans="9:32" x14ac:dyDescent="0.3">
      <c r="I317" s="1" t="s">
        <v>1330</v>
      </c>
      <c r="J317" s="1" t="s">
        <v>1331</v>
      </c>
      <c r="AA317" s="4"/>
    </row>
    <row r="318" spans="9:32" x14ac:dyDescent="0.3">
      <c r="I318" s="1" t="s">
        <v>1332</v>
      </c>
      <c r="J318" s="1" t="s">
        <v>1333</v>
      </c>
      <c r="AA318" s="4"/>
    </row>
    <row r="319" spans="9:32" x14ac:dyDescent="0.3">
      <c r="I319" s="1" t="s">
        <v>1334</v>
      </c>
      <c r="J319" s="1" t="s">
        <v>1335</v>
      </c>
      <c r="AA319" s="4"/>
    </row>
    <row r="320" spans="9:32" x14ac:dyDescent="0.3">
      <c r="I320" s="1" t="s">
        <v>1336</v>
      </c>
      <c r="J320" s="1" t="s">
        <v>1337</v>
      </c>
      <c r="AA320" s="4"/>
    </row>
    <row r="321" spans="9:27" x14ac:dyDescent="0.3">
      <c r="I321" s="1" t="s">
        <v>1338</v>
      </c>
      <c r="J321" s="1" t="s">
        <v>1339</v>
      </c>
      <c r="AA321" s="4"/>
    </row>
    <row r="322" spans="9:27" x14ac:dyDescent="0.3">
      <c r="I322" s="1" t="s">
        <v>1340</v>
      </c>
      <c r="J322" s="1" t="s">
        <v>1341</v>
      </c>
      <c r="AA322" s="4"/>
    </row>
    <row r="323" spans="9:27" x14ac:dyDescent="0.3">
      <c r="I323" s="1" t="s">
        <v>1342</v>
      </c>
      <c r="J323" s="1" t="s">
        <v>1343</v>
      </c>
      <c r="AA323" s="4"/>
    </row>
    <row r="324" spans="9:27" x14ac:dyDescent="0.3">
      <c r="I324" s="1" t="s">
        <v>1344</v>
      </c>
      <c r="J324" s="1" t="s">
        <v>1345</v>
      </c>
      <c r="AA324" s="4"/>
    </row>
    <row r="325" spans="9:27" x14ac:dyDescent="0.3">
      <c r="I325" s="1" t="s">
        <v>1346</v>
      </c>
      <c r="J325" s="1" t="s">
        <v>1347</v>
      </c>
      <c r="AA325" s="4"/>
    </row>
    <row r="326" spans="9:27" x14ac:dyDescent="0.3">
      <c r="I326" s="1" t="s">
        <v>1348</v>
      </c>
      <c r="J326" s="1" t="s">
        <v>1349</v>
      </c>
      <c r="AA326" s="4"/>
    </row>
    <row r="327" spans="9:27" x14ac:dyDescent="0.3">
      <c r="I327" s="1" t="s">
        <v>1350</v>
      </c>
      <c r="J327" s="1" t="s">
        <v>1351</v>
      </c>
      <c r="AA327" s="4"/>
    </row>
    <row r="328" spans="9:27" x14ac:dyDescent="0.3">
      <c r="I328" s="1" t="s">
        <v>1352</v>
      </c>
      <c r="J328" s="1" t="s">
        <v>1353</v>
      </c>
      <c r="AA328" s="4"/>
    </row>
    <row r="329" spans="9:27" x14ac:dyDescent="0.3">
      <c r="I329" s="1" t="s">
        <v>1354</v>
      </c>
      <c r="J329" s="1" t="s">
        <v>1355</v>
      </c>
      <c r="AA329" s="4"/>
    </row>
    <row r="330" spans="9:27" x14ac:dyDescent="0.3">
      <c r="I330" s="1" t="s">
        <v>1356</v>
      </c>
      <c r="J330" s="1" t="s">
        <v>1357</v>
      </c>
      <c r="AA330" s="4"/>
    </row>
    <row r="331" spans="9:27" x14ac:dyDescent="0.3">
      <c r="I331" s="1" t="s">
        <v>1358</v>
      </c>
      <c r="J331" s="1" t="s">
        <v>1359</v>
      </c>
      <c r="AA331" s="4"/>
    </row>
    <row r="332" spans="9:27" x14ac:dyDescent="0.3">
      <c r="I332" s="1" t="s">
        <v>1360</v>
      </c>
      <c r="J332" s="1" t="s">
        <v>1361</v>
      </c>
      <c r="AA332" s="4"/>
    </row>
    <row r="333" spans="9:27" x14ac:dyDescent="0.3">
      <c r="I333" s="1" t="s">
        <v>1362</v>
      </c>
      <c r="J333" s="1" t="s">
        <v>1363</v>
      </c>
      <c r="AA333" s="4"/>
    </row>
    <row r="334" spans="9:27" x14ac:dyDescent="0.3">
      <c r="I334" s="1" t="s">
        <v>1364</v>
      </c>
      <c r="J334" s="1" t="s">
        <v>1365</v>
      </c>
      <c r="AA334" s="4"/>
    </row>
    <row r="335" spans="9:27" x14ac:dyDescent="0.3">
      <c r="I335" s="1" t="s">
        <v>1366</v>
      </c>
      <c r="J335" s="1" t="s">
        <v>1367</v>
      </c>
      <c r="AA335" s="4"/>
    </row>
    <row r="336" spans="9:27" x14ac:dyDescent="0.3">
      <c r="I336" s="1" t="s">
        <v>1368</v>
      </c>
      <c r="J336" s="1" t="s">
        <v>1369</v>
      </c>
      <c r="AA336" s="4"/>
    </row>
    <row r="337" spans="9:27" x14ac:dyDescent="0.3">
      <c r="I337" s="1" t="s">
        <v>1370</v>
      </c>
      <c r="J337" s="1" t="s">
        <v>1371</v>
      </c>
      <c r="AA337" s="4"/>
    </row>
    <row r="338" spans="9:27" x14ac:dyDescent="0.3">
      <c r="I338" s="1" t="s">
        <v>1372</v>
      </c>
      <c r="J338" s="1" t="s">
        <v>1373</v>
      </c>
      <c r="AA338" s="4"/>
    </row>
    <row r="339" spans="9:27" x14ac:dyDescent="0.3">
      <c r="I339" s="1" t="s">
        <v>1374</v>
      </c>
      <c r="J339" s="1" t="s">
        <v>1375</v>
      </c>
      <c r="AA339" s="4"/>
    </row>
    <row r="340" spans="9:27" x14ac:dyDescent="0.3">
      <c r="I340" s="1" t="s">
        <v>1376</v>
      </c>
      <c r="J340" s="1" t="s">
        <v>1377</v>
      </c>
      <c r="AA340" s="4"/>
    </row>
    <row r="341" spans="9:27" x14ac:dyDescent="0.3">
      <c r="I341" s="1" t="s">
        <v>1378</v>
      </c>
      <c r="J341" s="1" t="s">
        <v>1379</v>
      </c>
      <c r="AA341" s="4"/>
    </row>
    <row r="342" spans="9:27" x14ac:dyDescent="0.3">
      <c r="I342" s="1" t="s">
        <v>1380</v>
      </c>
      <c r="J342" s="1" t="s">
        <v>1381</v>
      </c>
      <c r="AA342" s="4"/>
    </row>
    <row r="343" spans="9:27" x14ac:dyDescent="0.3">
      <c r="I343" s="1" t="s">
        <v>1382</v>
      </c>
      <c r="J343" s="1" t="s">
        <v>1383</v>
      </c>
      <c r="AA343" s="4"/>
    </row>
    <row r="344" spans="9:27" x14ac:dyDescent="0.3">
      <c r="I344" s="1" t="s">
        <v>1384</v>
      </c>
      <c r="J344" s="1" t="s">
        <v>1385</v>
      </c>
      <c r="AA344" s="4"/>
    </row>
    <row r="345" spans="9:27" x14ac:dyDescent="0.3">
      <c r="I345" s="1" t="s">
        <v>1386</v>
      </c>
      <c r="J345" s="1" t="s">
        <v>1387</v>
      </c>
      <c r="AA345" s="4"/>
    </row>
    <row r="346" spans="9:27" x14ac:dyDescent="0.3">
      <c r="I346" s="1" t="s">
        <v>1388</v>
      </c>
      <c r="J346" s="1" t="s">
        <v>1389</v>
      </c>
      <c r="AA346" s="4"/>
    </row>
    <row r="347" spans="9:27" x14ac:dyDescent="0.3">
      <c r="I347" s="1" t="s">
        <v>1390</v>
      </c>
      <c r="J347" s="1" t="s">
        <v>1391</v>
      </c>
      <c r="AA347" s="4"/>
    </row>
    <row r="348" spans="9:27" x14ac:dyDescent="0.3">
      <c r="I348" s="1" t="s">
        <v>1392</v>
      </c>
      <c r="J348" s="1" t="s">
        <v>1393</v>
      </c>
      <c r="AA348" s="4"/>
    </row>
    <row r="349" spans="9:27" x14ac:dyDescent="0.3">
      <c r="I349" s="1" t="s">
        <v>1394</v>
      </c>
      <c r="J349" s="1" t="s">
        <v>1395</v>
      </c>
      <c r="AA349" s="4"/>
    </row>
    <row r="350" spans="9:27" x14ac:dyDescent="0.3">
      <c r="I350" s="1" t="s">
        <v>1396</v>
      </c>
      <c r="J350" s="1" t="s">
        <v>1397</v>
      </c>
      <c r="AA350" s="4"/>
    </row>
    <row r="351" spans="9:27" x14ac:dyDescent="0.3">
      <c r="I351" s="1" t="s">
        <v>1398</v>
      </c>
      <c r="J351" s="1" t="s">
        <v>1399</v>
      </c>
      <c r="AA351" s="4"/>
    </row>
    <row r="352" spans="9:27" x14ac:dyDescent="0.3">
      <c r="I352" s="1" t="s">
        <v>1400</v>
      </c>
      <c r="J352" s="1" t="s">
        <v>1401</v>
      </c>
      <c r="AA352" s="4"/>
    </row>
    <row r="353" spans="9:27" x14ac:dyDescent="0.3">
      <c r="I353" s="1" t="s">
        <v>1402</v>
      </c>
      <c r="J353" s="1" t="s">
        <v>1403</v>
      </c>
      <c r="AA353" s="4"/>
    </row>
    <row r="354" spans="9:27" x14ac:dyDescent="0.3">
      <c r="I354" s="1" t="s">
        <v>1404</v>
      </c>
      <c r="J354" s="1" t="s">
        <v>1405</v>
      </c>
      <c r="AA354" s="4"/>
    </row>
    <row r="355" spans="9:27" x14ac:dyDescent="0.3">
      <c r="I355" s="1" t="s">
        <v>1406</v>
      </c>
      <c r="J355" s="1" t="s">
        <v>1407</v>
      </c>
      <c r="AA355" s="4"/>
    </row>
    <row r="356" spans="9:27" x14ac:dyDescent="0.3">
      <c r="I356" s="1" t="s">
        <v>1408</v>
      </c>
      <c r="J356" s="1" t="s">
        <v>1409</v>
      </c>
      <c r="AA356" s="4"/>
    </row>
    <row r="357" spans="9:27" x14ac:dyDescent="0.3">
      <c r="I357" s="1" t="s">
        <v>1410</v>
      </c>
      <c r="J357" s="1" t="s">
        <v>1411</v>
      </c>
      <c r="AA357" s="4"/>
    </row>
    <row r="358" spans="9:27" x14ac:dyDescent="0.3">
      <c r="I358" s="1" t="s">
        <v>1412</v>
      </c>
      <c r="J358" s="1" t="s">
        <v>1413</v>
      </c>
      <c r="AA358" s="4"/>
    </row>
    <row r="359" spans="9:27" x14ac:dyDescent="0.3">
      <c r="I359" s="1" t="s">
        <v>1414</v>
      </c>
      <c r="J359" s="1" t="s">
        <v>1415</v>
      </c>
      <c r="AA359" s="4"/>
    </row>
    <row r="360" spans="9:27" x14ac:dyDescent="0.3">
      <c r="I360" s="1" t="s">
        <v>1416</v>
      </c>
      <c r="J360" s="1" t="s">
        <v>1417</v>
      </c>
      <c r="AA360" s="4"/>
    </row>
    <row r="361" spans="9:27" x14ac:dyDescent="0.3">
      <c r="I361" s="1" t="s">
        <v>1418</v>
      </c>
      <c r="J361" s="1" t="s">
        <v>1419</v>
      </c>
      <c r="AA361" s="4"/>
    </row>
    <row r="362" spans="9:27" x14ac:dyDescent="0.3">
      <c r="I362" s="1" t="s">
        <v>1420</v>
      </c>
      <c r="J362" s="1" t="s">
        <v>1421</v>
      </c>
      <c r="AA362" s="4"/>
    </row>
    <row r="363" spans="9:27" x14ac:dyDescent="0.3">
      <c r="I363" s="1" t="s">
        <v>1422</v>
      </c>
      <c r="J363" s="1" t="s">
        <v>1423</v>
      </c>
      <c r="AA363" s="4"/>
    </row>
    <row r="364" spans="9:27" x14ac:dyDescent="0.3">
      <c r="I364" s="1" t="s">
        <v>1424</v>
      </c>
      <c r="J364" s="1" t="s">
        <v>1425</v>
      </c>
      <c r="AA364" s="4"/>
    </row>
    <row r="365" spans="9:27" x14ac:dyDescent="0.3">
      <c r="I365" s="1" t="s">
        <v>1426</v>
      </c>
      <c r="J365" s="1" t="s">
        <v>1427</v>
      </c>
      <c r="AA365" s="4"/>
    </row>
    <row r="366" spans="9:27" x14ac:dyDescent="0.3">
      <c r="I366" s="1" t="s">
        <v>1428</v>
      </c>
      <c r="J366" s="1" t="s">
        <v>1429</v>
      </c>
      <c r="AA366" s="4"/>
    </row>
    <row r="367" spans="9:27" x14ac:dyDescent="0.3">
      <c r="I367" s="1" t="s">
        <v>1430</v>
      </c>
      <c r="J367" s="1" t="s">
        <v>1431</v>
      </c>
      <c r="AA367" s="4"/>
    </row>
    <row r="368" spans="9:27" x14ac:dyDescent="0.3">
      <c r="I368" s="1" t="s">
        <v>1432</v>
      </c>
      <c r="J368" s="1" t="s">
        <v>1433</v>
      </c>
      <c r="AA368" s="4"/>
    </row>
    <row r="369" spans="9:27" x14ac:dyDescent="0.3">
      <c r="I369" s="1" t="s">
        <v>1434</v>
      </c>
      <c r="J369" s="1" t="s">
        <v>1435</v>
      </c>
      <c r="AA369" s="4"/>
    </row>
    <row r="370" spans="9:27" x14ac:dyDescent="0.3">
      <c r="I370" s="1" t="s">
        <v>1436</v>
      </c>
      <c r="J370" s="1" t="s">
        <v>1437</v>
      </c>
      <c r="AA370" s="4"/>
    </row>
    <row r="371" spans="9:27" ht="42.75" customHeight="1" x14ac:dyDescent="0.3">
      <c r="I371" s="1" t="s">
        <v>1438</v>
      </c>
      <c r="J371" s="1" t="s">
        <v>1439</v>
      </c>
      <c r="AA371" s="4"/>
    </row>
    <row r="372" spans="9:27" x14ac:dyDescent="0.3">
      <c r="I372" s="1" t="s">
        <v>1440</v>
      </c>
      <c r="J372" s="1" t="s">
        <v>1441</v>
      </c>
      <c r="AA372" s="4"/>
    </row>
    <row r="373" spans="9:27" x14ac:dyDescent="0.3">
      <c r="I373" s="1" t="s">
        <v>1442</v>
      </c>
      <c r="J373" s="1" t="s">
        <v>1443</v>
      </c>
      <c r="AA373" s="4"/>
    </row>
    <row r="374" spans="9:27" x14ac:dyDescent="0.3">
      <c r="I374" s="1" t="s">
        <v>1444</v>
      </c>
      <c r="J374" s="1" t="s">
        <v>1445</v>
      </c>
      <c r="AA374" s="4"/>
    </row>
    <row r="375" spans="9:27" x14ac:dyDescent="0.3">
      <c r="I375" s="1" t="s">
        <v>1446</v>
      </c>
      <c r="J375" s="1" t="s">
        <v>1447</v>
      </c>
      <c r="AA375" s="4"/>
    </row>
    <row r="376" spans="9:27" x14ac:dyDescent="0.3">
      <c r="I376" s="1" t="s">
        <v>1448</v>
      </c>
      <c r="J376" s="1" t="s">
        <v>1449</v>
      </c>
      <c r="AA376" s="4"/>
    </row>
    <row r="377" spans="9:27" x14ac:dyDescent="0.3">
      <c r="I377" s="1" t="s">
        <v>1450</v>
      </c>
      <c r="J377" s="1" t="s">
        <v>1451</v>
      </c>
      <c r="AA377" s="4"/>
    </row>
    <row r="378" spans="9:27" x14ac:dyDescent="0.3">
      <c r="I378" s="1" t="s">
        <v>1452</v>
      </c>
      <c r="J378" s="1" t="s">
        <v>1453</v>
      </c>
      <c r="AA378" s="4"/>
    </row>
    <row r="379" spans="9:27" x14ac:dyDescent="0.3">
      <c r="I379" s="1" t="s">
        <v>1454</v>
      </c>
      <c r="J379" s="1" t="s">
        <v>1455</v>
      </c>
      <c r="AA379" s="4"/>
    </row>
    <row r="380" spans="9:27" x14ac:dyDescent="0.3">
      <c r="I380" s="1" t="s">
        <v>1456</v>
      </c>
      <c r="J380" s="1" t="s">
        <v>1457</v>
      </c>
      <c r="AA380" s="4"/>
    </row>
    <row r="381" spans="9:27" x14ac:dyDescent="0.3">
      <c r="I381" s="1" t="s">
        <v>1458</v>
      </c>
      <c r="J381" s="1" t="s">
        <v>1459</v>
      </c>
      <c r="AA381" s="4"/>
    </row>
    <row r="382" spans="9:27" x14ac:dyDescent="0.3">
      <c r="I382" s="1" t="s">
        <v>1460</v>
      </c>
      <c r="J382" s="1" t="s">
        <v>1461</v>
      </c>
      <c r="AA382" s="4"/>
    </row>
    <row r="383" spans="9:27" x14ac:dyDescent="0.3">
      <c r="I383" s="1" t="s">
        <v>1462</v>
      </c>
      <c r="J383" s="1" t="s">
        <v>1463</v>
      </c>
      <c r="AA383" s="4"/>
    </row>
    <row r="384" spans="9:27" x14ac:dyDescent="0.3">
      <c r="I384" s="1" t="s">
        <v>1464</v>
      </c>
      <c r="J384" s="1" t="s">
        <v>1465</v>
      </c>
      <c r="AA384" s="4"/>
    </row>
    <row r="385" spans="9:27" x14ac:dyDescent="0.3">
      <c r="I385" s="1" t="s">
        <v>1466</v>
      </c>
      <c r="J385" s="1" t="s">
        <v>1467</v>
      </c>
      <c r="AA385" s="4"/>
    </row>
    <row r="386" spans="9:27" x14ac:dyDescent="0.3">
      <c r="I386" s="1" t="s">
        <v>1468</v>
      </c>
      <c r="J386" s="1" t="s">
        <v>1469</v>
      </c>
      <c r="AA386" s="4"/>
    </row>
    <row r="387" spans="9:27" x14ac:dyDescent="0.3">
      <c r="I387" s="1" t="s">
        <v>1470</v>
      </c>
      <c r="J387" s="1" t="s">
        <v>1471</v>
      </c>
      <c r="AA387" s="4"/>
    </row>
    <row r="388" spans="9:27" x14ac:dyDescent="0.3">
      <c r="I388" s="1" t="s">
        <v>1472</v>
      </c>
      <c r="J388" s="1" t="s">
        <v>1473</v>
      </c>
      <c r="AA388" s="4"/>
    </row>
    <row r="389" spans="9:27" x14ac:dyDescent="0.3">
      <c r="I389" s="1" t="s">
        <v>1474</v>
      </c>
      <c r="J389" s="1" t="s">
        <v>1475</v>
      </c>
      <c r="AA389" s="4"/>
    </row>
    <row r="390" spans="9:27" x14ac:dyDescent="0.3">
      <c r="I390" s="1" t="s">
        <v>1476</v>
      </c>
      <c r="J390" s="1" t="s">
        <v>1477</v>
      </c>
      <c r="AA390" s="4"/>
    </row>
    <row r="391" spans="9:27" x14ac:dyDescent="0.3">
      <c r="I391" s="1" t="s">
        <v>1478</v>
      </c>
      <c r="J391" s="1" t="s">
        <v>1479</v>
      </c>
      <c r="AA391" s="4"/>
    </row>
    <row r="392" spans="9:27" x14ac:dyDescent="0.3">
      <c r="I392" s="1" t="s">
        <v>1480</v>
      </c>
      <c r="J392" s="1" t="s">
        <v>1481</v>
      </c>
      <c r="AA392" s="4"/>
    </row>
    <row r="393" spans="9:27" x14ac:dyDescent="0.3">
      <c r="I393" s="1" t="s">
        <v>1482</v>
      </c>
      <c r="J393" s="1" t="s">
        <v>1483</v>
      </c>
      <c r="AA393" s="4"/>
    </row>
    <row r="394" spans="9:27" x14ac:dyDescent="0.3">
      <c r="I394" s="1" t="s">
        <v>1484</v>
      </c>
      <c r="J394" s="1" t="s">
        <v>1485</v>
      </c>
      <c r="AA394" s="4"/>
    </row>
    <row r="395" spans="9:27" x14ac:dyDescent="0.3">
      <c r="I395" s="1" t="s">
        <v>1486</v>
      </c>
      <c r="J395" s="1" t="s">
        <v>1487</v>
      </c>
      <c r="AA395" s="4"/>
    </row>
    <row r="396" spans="9:27" x14ac:dyDescent="0.3">
      <c r="I396" s="1" t="s">
        <v>1488</v>
      </c>
      <c r="J396" s="1" t="s">
        <v>1489</v>
      </c>
      <c r="AA396" s="4"/>
    </row>
    <row r="397" spans="9:27" x14ac:dyDescent="0.3">
      <c r="I397" s="1" t="s">
        <v>1490</v>
      </c>
      <c r="J397" s="1" t="s">
        <v>1491</v>
      </c>
      <c r="AA397" s="4"/>
    </row>
    <row r="398" spans="9:27" x14ac:dyDescent="0.3">
      <c r="I398" s="1" t="s">
        <v>1492</v>
      </c>
      <c r="J398" s="1" t="s">
        <v>1493</v>
      </c>
      <c r="AA398" s="4"/>
    </row>
    <row r="399" spans="9:27" x14ac:dyDescent="0.3">
      <c r="I399" s="1" t="s">
        <v>1494</v>
      </c>
      <c r="J399" s="1" t="s">
        <v>1495</v>
      </c>
      <c r="AA399" s="4"/>
    </row>
    <row r="400" spans="9:27" x14ac:dyDescent="0.3">
      <c r="I400" s="1" t="s">
        <v>1496</v>
      </c>
      <c r="J400" s="1" t="s">
        <v>1497</v>
      </c>
      <c r="AA400" s="4"/>
    </row>
    <row r="401" spans="9:27" x14ac:dyDescent="0.3">
      <c r="I401" s="1" t="s">
        <v>1498</v>
      </c>
      <c r="J401" s="1" t="s">
        <v>1499</v>
      </c>
      <c r="AA401" s="4"/>
    </row>
    <row r="402" spans="9:27" x14ac:dyDescent="0.3">
      <c r="I402" s="1" t="s">
        <v>1500</v>
      </c>
      <c r="J402" s="1" t="s">
        <v>1501</v>
      </c>
      <c r="AA402" s="4"/>
    </row>
    <row r="403" spans="9:27" x14ac:dyDescent="0.3">
      <c r="I403" s="1" t="s">
        <v>1502</v>
      </c>
      <c r="J403" s="1" t="s">
        <v>1503</v>
      </c>
      <c r="AA403" s="4"/>
    </row>
    <row r="404" spans="9:27" x14ac:dyDescent="0.3">
      <c r="I404" s="1" t="s">
        <v>1504</v>
      </c>
      <c r="J404" s="1" t="s">
        <v>1505</v>
      </c>
      <c r="AA404" s="4"/>
    </row>
    <row r="405" spans="9:27" x14ac:dyDescent="0.3">
      <c r="I405" s="1" t="s">
        <v>1506</v>
      </c>
      <c r="J405" s="1" t="s">
        <v>1507</v>
      </c>
      <c r="AA405" s="4"/>
    </row>
    <row r="406" spans="9:27" x14ac:dyDescent="0.3">
      <c r="I406" s="1" t="s">
        <v>1508</v>
      </c>
      <c r="J406" s="1" t="s">
        <v>1509</v>
      </c>
      <c r="AA406" s="4"/>
    </row>
    <row r="407" spans="9:27" x14ac:dyDescent="0.3">
      <c r="I407" s="1" t="s">
        <v>1510</v>
      </c>
      <c r="J407" s="1" t="s">
        <v>1511</v>
      </c>
      <c r="AA407" s="4"/>
    </row>
    <row r="408" spans="9:27" x14ac:dyDescent="0.3">
      <c r="I408" s="1" t="s">
        <v>1512</v>
      </c>
      <c r="J408" s="1" t="s">
        <v>1513</v>
      </c>
      <c r="AA408" s="4"/>
    </row>
    <row r="409" spans="9:27" x14ac:dyDescent="0.3">
      <c r="I409" s="1" t="s">
        <v>1514</v>
      </c>
      <c r="J409" s="1" t="s">
        <v>1515</v>
      </c>
      <c r="AA409" s="4"/>
    </row>
    <row r="410" spans="9:27" x14ac:dyDescent="0.3">
      <c r="I410" s="1" t="s">
        <v>1516</v>
      </c>
      <c r="J410" s="1" t="s">
        <v>1517</v>
      </c>
      <c r="AA410" s="4"/>
    </row>
    <row r="411" spans="9:27" x14ac:dyDescent="0.3">
      <c r="I411" s="1" t="s">
        <v>1518</v>
      </c>
      <c r="J411" s="1" t="s">
        <v>1519</v>
      </c>
      <c r="AA411" s="4"/>
    </row>
    <row r="412" spans="9:27" x14ac:dyDescent="0.3">
      <c r="I412" s="1" t="s">
        <v>1520</v>
      </c>
      <c r="J412" s="1" t="s">
        <v>1521</v>
      </c>
      <c r="AA412" s="4"/>
    </row>
    <row r="413" spans="9:27" x14ac:dyDescent="0.3">
      <c r="I413" s="1" t="s">
        <v>1522</v>
      </c>
      <c r="J413" s="1" t="s">
        <v>1523</v>
      </c>
      <c r="AA413" s="4"/>
    </row>
    <row r="414" spans="9:27" x14ac:dyDescent="0.3">
      <c r="I414" s="1" t="s">
        <v>1524</v>
      </c>
      <c r="J414" s="1" t="s">
        <v>1525</v>
      </c>
      <c r="AA414" s="4"/>
    </row>
    <row r="415" spans="9:27" x14ac:dyDescent="0.3">
      <c r="I415" s="1" t="s">
        <v>1526</v>
      </c>
      <c r="J415" s="1" t="s">
        <v>1527</v>
      </c>
      <c r="AA415" s="4"/>
    </row>
    <row r="416" spans="9:27" x14ac:dyDescent="0.3">
      <c r="I416" s="1" t="s">
        <v>1528</v>
      </c>
      <c r="J416" s="1" t="s">
        <v>1529</v>
      </c>
      <c r="AA416" s="4"/>
    </row>
    <row r="417" spans="9:27" x14ac:dyDescent="0.3">
      <c r="I417" s="1" t="s">
        <v>1530</v>
      </c>
      <c r="J417" s="1" t="s">
        <v>1531</v>
      </c>
      <c r="AA417" s="4"/>
    </row>
    <row r="418" spans="9:27" x14ac:dyDescent="0.3">
      <c r="I418" s="1" t="s">
        <v>1532</v>
      </c>
      <c r="J418" s="1" t="s">
        <v>1533</v>
      </c>
      <c r="AA418" s="4"/>
    </row>
    <row r="419" spans="9:27" x14ac:dyDescent="0.3">
      <c r="I419" s="1" t="s">
        <v>1534</v>
      </c>
      <c r="J419" s="1" t="s">
        <v>1535</v>
      </c>
      <c r="AA419" s="4"/>
    </row>
    <row r="420" spans="9:27" x14ac:dyDescent="0.3">
      <c r="I420" s="1" t="s">
        <v>1536</v>
      </c>
      <c r="J420" s="1" t="s">
        <v>1537</v>
      </c>
      <c r="AA420" s="4"/>
    </row>
    <row r="421" spans="9:27" x14ac:dyDescent="0.3">
      <c r="I421" s="1" t="s">
        <v>1538</v>
      </c>
      <c r="J421" s="1" t="s">
        <v>1539</v>
      </c>
      <c r="AA421" s="4"/>
    </row>
    <row r="422" spans="9:27" x14ac:dyDescent="0.3">
      <c r="I422" s="1" t="s">
        <v>1540</v>
      </c>
      <c r="J422" s="1" t="s">
        <v>1541</v>
      </c>
      <c r="AA422" s="4"/>
    </row>
    <row r="423" spans="9:27" x14ac:dyDescent="0.3">
      <c r="I423" s="1" t="s">
        <v>1542</v>
      </c>
      <c r="J423" s="1" t="s">
        <v>1543</v>
      </c>
      <c r="AA423" s="4"/>
    </row>
    <row r="424" spans="9:27" x14ac:dyDescent="0.3">
      <c r="I424" s="1" t="s">
        <v>1544</v>
      </c>
      <c r="J424" s="1" t="s">
        <v>1545</v>
      </c>
      <c r="AA424" s="4"/>
    </row>
    <row r="425" spans="9:27" x14ac:dyDescent="0.3">
      <c r="I425" s="1" t="s">
        <v>1546</v>
      </c>
      <c r="J425" s="1" t="s">
        <v>1547</v>
      </c>
      <c r="AA425" s="4"/>
    </row>
    <row r="426" spans="9:27" x14ac:dyDescent="0.3">
      <c r="I426" s="1" t="s">
        <v>1548</v>
      </c>
      <c r="J426" s="1" t="s">
        <v>1549</v>
      </c>
      <c r="AA426" s="4"/>
    </row>
    <row r="427" spans="9:27" x14ac:dyDescent="0.3">
      <c r="I427" s="1" t="s">
        <v>1550</v>
      </c>
      <c r="J427" s="1" t="s">
        <v>1551</v>
      </c>
      <c r="AA427" s="4"/>
    </row>
    <row r="428" spans="9:27" x14ac:dyDescent="0.3">
      <c r="I428" s="1" t="s">
        <v>1552</v>
      </c>
      <c r="J428" s="1" t="s">
        <v>1553</v>
      </c>
      <c r="AA428" s="4"/>
    </row>
    <row r="429" spans="9:27" x14ac:dyDescent="0.3">
      <c r="I429" s="1" t="s">
        <v>1554</v>
      </c>
      <c r="J429" s="1" t="s">
        <v>1555</v>
      </c>
      <c r="AA429" s="4"/>
    </row>
    <row r="430" spans="9:27" x14ac:dyDescent="0.3">
      <c r="I430" s="1" t="s">
        <v>1556</v>
      </c>
      <c r="J430" s="1" t="s">
        <v>1557</v>
      </c>
      <c r="AA430" s="4"/>
    </row>
    <row r="431" spans="9:27" x14ac:dyDescent="0.3">
      <c r="I431" s="1" t="s">
        <v>1558</v>
      </c>
      <c r="J431" s="1" t="s">
        <v>1559</v>
      </c>
      <c r="AA431" s="4"/>
    </row>
    <row r="432" spans="9:27" x14ac:dyDescent="0.3">
      <c r="I432" s="1" t="s">
        <v>1560</v>
      </c>
      <c r="J432" s="1" t="s">
        <v>1561</v>
      </c>
      <c r="AA432" s="4"/>
    </row>
    <row r="433" spans="9:27" x14ac:dyDescent="0.3">
      <c r="I433" s="1" t="s">
        <v>1562</v>
      </c>
      <c r="J433" s="1" t="s">
        <v>1563</v>
      </c>
      <c r="AA433" s="4"/>
    </row>
    <row r="434" spans="9:27" x14ac:dyDescent="0.3">
      <c r="I434" s="1" t="s">
        <v>1564</v>
      </c>
      <c r="J434" s="1" t="s">
        <v>1565</v>
      </c>
      <c r="AA434" s="4"/>
    </row>
    <row r="435" spans="9:27" x14ac:dyDescent="0.3">
      <c r="I435" s="1" t="s">
        <v>1566</v>
      </c>
      <c r="J435" s="1" t="s">
        <v>1567</v>
      </c>
      <c r="AA435" s="4"/>
    </row>
    <row r="436" spans="9:27" x14ac:dyDescent="0.3">
      <c r="I436" s="1" t="s">
        <v>1568</v>
      </c>
      <c r="J436" s="1" t="s">
        <v>1569</v>
      </c>
      <c r="AA436" s="4"/>
    </row>
    <row r="437" spans="9:27" x14ac:dyDescent="0.3">
      <c r="I437" s="1" t="s">
        <v>1570</v>
      </c>
      <c r="J437" s="1" t="s">
        <v>1571</v>
      </c>
      <c r="AA437" s="4"/>
    </row>
    <row r="438" spans="9:27" x14ac:dyDescent="0.3">
      <c r="I438" s="1" t="s">
        <v>1572</v>
      </c>
      <c r="J438" s="1" t="s">
        <v>1573</v>
      </c>
      <c r="AA438" s="4"/>
    </row>
    <row r="439" spans="9:27" x14ac:dyDescent="0.3">
      <c r="I439" s="1" t="s">
        <v>1574</v>
      </c>
      <c r="J439" s="1" t="s">
        <v>1575</v>
      </c>
      <c r="AA439" s="4"/>
    </row>
    <row r="440" spans="9:27" x14ac:dyDescent="0.3">
      <c r="I440" s="1" t="s">
        <v>1576</v>
      </c>
      <c r="J440" s="1" t="s">
        <v>1577</v>
      </c>
      <c r="AA440" s="4"/>
    </row>
    <row r="441" spans="9:27" x14ac:dyDescent="0.3">
      <c r="I441" s="1" t="s">
        <v>1578</v>
      </c>
      <c r="J441" s="1" t="s">
        <v>1579</v>
      </c>
      <c r="AA441" s="4"/>
    </row>
    <row r="442" spans="9:27" x14ac:dyDescent="0.3">
      <c r="I442" s="1" t="s">
        <v>1580</v>
      </c>
      <c r="J442" s="1" t="s">
        <v>1581</v>
      </c>
      <c r="AA442" s="4"/>
    </row>
    <row r="443" spans="9:27" x14ac:dyDescent="0.3">
      <c r="I443" s="1" t="s">
        <v>1582</v>
      </c>
      <c r="J443" s="1" t="s">
        <v>1583</v>
      </c>
      <c r="AA443" s="4"/>
    </row>
    <row r="444" spans="9:27" x14ac:dyDescent="0.3">
      <c r="I444" s="1" t="s">
        <v>1584</v>
      </c>
      <c r="J444" s="1" t="s">
        <v>1585</v>
      </c>
      <c r="AA444" s="4"/>
    </row>
    <row r="445" spans="9:27" x14ac:dyDescent="0.3">
      <c r="I445" s="1" t="s">
        <v>1586</v>
      </c>
      <c r="J445" s="1" t="s">
        <v>1587</v>
      </c>
      <c r="AA445" s="4"/>
    </row>
    <row r="446" spans="9:27" x14ac:dyDescent="0.3">
      <c r="I446" s="1" t="s">
        <v>1588</v>
      </c>
      <c r="J446" s="1" t="s">
        <v>1589</v>
      </c>
      <c r="AA446" s="4"/>
    </row>
    <row r="447" spans="9:27" x14ac:dyDescent="0.3">
      <c r="I447" s="1" t="s">
        <v>1590</v>
      </c>
      <c r="J447" s="1" t="s">
        <v>1591</v>
      </c>
      <c r="AA447" s="4"/>
    </row>
    <row r="448" spans="9:27" x14ac:dyDescent="0.3">
      <c r="I448" s="1" t="s">
        <v>1592</v>
      </c>
      <c r="J448" s="1" t="s">
        <v>1593</v>
      </c>
      <c r="AA448" s="4"/>
    </row>
    <row r="449" spans="9:27" x14ac:dyDescent="0.3">
      <c r="I449" s="1" t="s">
        <v>1594</v>
      </c>
      <c r="J449" s="1" t="s">
        <v>1595</v>
      </c>
      <c r="AA449" s="4"/>
    </row>
    <row r="450" spans="9:27" x14ac:dyDescent="0.3">
      <c r="I450" s="1" t="s">
        <v>1596</v>
      </c>
      <c r="J450" s="1" t="s">
        <v>1597</v>
      </c>
      <c r="AA450" s="4"/>
    </row>
    <row r="451" spans="9:27" x14ac:dyDescent="0.3">
      <c r="I451" s="1" t="s">
        <v>1598</v>
      </c>
      <c r="J451" s="1" t="s">
        <v>1599</v>
      </c>
      <c r="AA451" s="4"/>
    </row>
    <row r="452" spans="9:27" x14ac:dyDescent="0.3">
      <c r="I452" s="1" t="s">
        <v>1600</v>
      </c>
      <c r="J452" s="1" t="s">
        <v>1601</v>
      </c>
      <c r="AA452" s="4"/>
    </row>
    <row r="453" spans="9:27" x14ac:dyDescent="0.3">
      <c r="I453" s="1" t="s">
        <v>1602</v>
      </c>
      <c r="J453" s="1" t="s">
        <v>1603</v>
      </c>
      <c r="AA453" s="4"/>
    </row>
    <row r="454" spans="9:27" x14ac:dyDescent="0.3">
      <c r="I454" s="1" t="s">
        <v>1604</v>
      </c>
      <c r="J454" s="1" t="s">
        <v>1605</v>
      </c>
      <c r="AA454" s="4"/>
    </row>
    <row r="455" spans="9:27" x14ac:dyDescent="0.3">
      <c r="I455" s="1" t="s">
        <v>1606</v>
      </c>
      <c r="J455" s="1" t="s">
        <v>1607</v>
      </c>
      <c r="AA455" s="4"/>
    </row>
    <row r="456" spans="9:27" x14ac:dyDescent="0.3">
      <c r="I456" s="1" t="s">
        <v>1608</v>
      </c>
      <c r="J456" s="1" t="s">
        <v>1609</v>
      </c>
      <c r="AA456" s="4"/>
    </row>
    <row r="457" spans="9:27" x14ac:dyDescent="0.3">
      <c r="I457" s="1" t="s">
        <v>1610</v>
      </c>
      <c r="J457" s="1" t="s">
        <v>1611</v>
      </c>
      <c r="AA457" s="4"/>
    </row>
    <row r="458" spans="9:27" x14ac:dyDescent="0.3">
      <c r="I458" s="1" t="s">
        <v>1612</v>
      </c>
      <c r="J458" s="1" t="s">
        <v>1613</v>
      </c>
      <c r="AA458" s="4"/>
    </row>
    <row r="459" spans="9:27" x14ac:dyDescent="0.3">
      <c r="I459" s="1" t="s">
        <v>1614</v>
      </c>
      <c r="J459" s="1" t="s">
        <v>1615</v>
      </c>
      <c r="AA459" s="4"/>
    </row>
    <row r="460" spans="9:27" x14ac:dyDescent="0.3">
      <c r="I460" s="1" t="s">
        <v>1616</v>
      </c>
      <c r="J460" s="1" t="s">
        <v>1617</v>
      </c>
      <c r="AA460" s="4"/>
    </row>
    <row r="461" spans="9:27" x14ac:dyDescent="0.3">
      <c r="I461" s="1" t="s">
        <v>1618</v>
      </c>
      <c r="J461" s="1" t="s">
        <v>1619</v>
      </c>
      <c r="AA461" s="4"/>
    </row>
    <row r="462" spans="9:27" x14ac:dyDescent="0.3">
      <c r="I462" s="1" t="s">
        <v>1620</v>
      </c>
      <c r="J462" s="1" t="s">
        <v>1621</v>
      </c>
      <c r="AA462" s="4"/>
    </row>
    <row r="463" spans="9:27" x14ac:dyDescent="0.3">
      <c r="I463" s="1" t="s">
        <v>1622</v>
      </c>
      <c r="J463" s="1" t="s">
        <v>1623</v>
      </c>
      <c r="AA463" s="4"/>
    </row>
    <row r="464" spans="9:27" x14ac:dyDescent="0.3">
      <c r="I464" s="1" t="s">
        <v>1624</v>
      </c>
      <c r="J464" s="1" t="s">
        <v>1625</v>
      </c>
      <c r="AA464" s="4"/>
    </row>
    <row r="465" spans="9:27" x14ac:dyDescent="0.3">
      <c r="I465" s="1" t="s">
        <v>1626</v>
      </c>
      <c r="J465" s="1" t="s">
        <v>1627</v>
      </c>
      <c r="AA465" s="4"/>
    </row>
    <row r="466" spans="9:27" x14ac:dyDescent="0.3">
      <c r="I466" s="1" t="s">
        <v>1628</v>
      </c>
      <c r="J466" s="1" t="s">
        <v>1629</v>
      </c>
      <c r="AA466" s="4"/>
    </row>
    <row r="467" spans="9:27" x14ac:dyDescent="0.3">
      <c r="I467" s="1" t="s">
        <v>1630</v>
      </c>
      <c r="J467" s="1" t="s">
        <v>1631</v>
      </c>
      <c r="AA467" s="4"/>
    </row>
    <row r="468" spans="9:27" x14ac:dyDescent="0.3">
      <c r="I468" s="1" t="s">
        <v>1632</v>
      </c>
      <c r="J468" s="1" t="s">
        <v>1633</v>
      </c>
      <c r="AA468" s="4"/>
    </row>
    <row r="469" spans="9:27" x14ac:dyDescent="0.3">
      <c r="I469" s="1" t="s">
        <v>1634</v>
      </c>
      <c r="J469" s="1" t="s">
        <v>1635</v>
      </c>
      <c r="AA469" s="4"/>
    </row>
    <row r="470" spans="9:27" x14ac:dyDescent="0.3">
      <c r="I470" s="1" t="s">
        <v>1636</v>
      </c>
      <c r="J470" s="1" t="s">
        <v>1637</v>
      </c>
      <c r="AA470" s="4"/>
    </row>
    <row r="471" spans="9:27" x14ac:dyDescent="0.3">
      <c r="I471" s="1" t="s">
        <v>1638</v>
      </c>
      <c r="J471" s="1" t="s">
        <v>1639</v>
      </c>
      <c r="AA471" s="4"/>
    </row>
    <row r="472" spans="9:27" x14ac:dyDescent="0.3">
      <c r="I472" s="1" t="s">
        <v>1640</v>
      </c>
      <c r="J472" s="1" t="s">
        <v>1641</v>
      </c>
      <c r="AA472" s="4"/>
    </row>
    <row r="473" spans="9:27" x14ac:dyDescent="0.3">
      <c r="I473" s="1" t="s">
        <v>1642</v>
      </c>
      <c r="J473" s="1" t="s">
        <v>1643</v>
      </c>
      <c r="AA473" s="4"/>
    </row>
    <row r="474" spans="9:27" x14ac:dyDescent="0.3">
      <c r="I474" s="1" t="s">
        <v>1644</v>
      </c>
      <c r="J474" s="1" t="s">
        <v>1645</v>
      </c>
      <c r="AA474" s="4"/>
    </row>
    <row r="475" spans="9:27" x14ac:dyDescent="0.3">
      <c r="I475" s="1" t="s">
        <v>1646</v>
      </c>
      <c r="J475" s="1" t="s">
        <v>1647</v>
      </c>
      <c r="AA475" s="4"/>
    </row>
    <row r="476" spans="9:27" x14ac:dyDescent="0.3">
      <c r="I476" s="1" t="s">
        <v>1648</v>
      </c>
      <c r="J476" s="1" t="s">
        <v>1649</v>
      </c>
      <c r="AA476" s="4"/>
    </row>
    <row r="477" spans="9:27" x14ac:dyDescent="0.3">
      <c r="I477" s="1" t="s">
        <v>1650</v>
      </c>
      <c r="J477" s="1" t="s">
        <v>1651</v>
      </c>
      <c r="AA477" s="4"/>
    </row>
    <row r="478" spans="9:27" x14ac:dyDescent="0.3">
      <c r="I478" s="1" t="s">
        <v>1652</v>
      </c>
      <c r="J478" s="1" t="s">
        <v>1653</v>
      </c>
      <c r="AA478" s="4"/>
    </row>
    <row r="479" spans="9:27" x14ac:dyDescent="0.3">
      <c r="I479" s="1" t="s">
        <v>1654</v>
      </c>
      <c r="J479" s="1" t="s">
        <v>1655</v>
      </c>
      <c r="AA479" s="4"/>
    </row>
    <row r="480" spans="9:27" x14ac:dyDescent="0.3">
      <c r="I480" s="1" t="s">
        <v>1656</v>
      </c>
      <c r="J480" s="1" t="s">
        <v>1657</v>
      </c>
      <c r="AA480" s="4"/>
    </row>
    <row r="481" spans="9:27" x14ac:dyDescent="0.3">
      <c r="I481" s="1" t="s">
        <v>1658</v>
      </c>
      <c r="J481" s="1" t="s">
        <v>1659</v>
      </c>
      <c r="AA481" s="4"/>
    </row>
    <row r="482" spans="9:27" x14ac:dyDescent="0.3">
      <c r="I482" s="1" t="s">
        <v>1660</v>
      </c>
      <c r="J482" s="1" t="s">
        <v>1661</v>
      </c>
      <c r="AA482" s="4"/>
    </row>
    <row r="483" spans="9:27" x14ac:dyDescent="0.3">
      <c r="I483" s="1" t="s">
        <v>1662</v>
      </c>
      <c r="J483" s="1" t="s">
        <v>1663</v>
      </c>
      <c r="AA483" s="4"/>
    </row>
    <row r="484" spans="9:27" x14ac:dyDescent="0.3">
      <c r="I484" s="12" t="s">
        <v>1664</v>
      </c>
      <c r="J484" s="1" t="s">
        <v>1665</v>
      </c>
      <c r="AA484" s="4"/>
    </row>
    <row r="485" spans="9:27" x14ac:dyDescent="0.3">
      <c r="I485" s="12" t="s">
        <v>1666</v>
      </c>
      <c r="J485" s="1" t="s">
        <v>1667</v>
      </c>
      <c r="AA485" s="4"/>
    </row>
    <row r="486" spans="9:27" x14ac:dyDescent="0.3">
      <c r="I486" s="12" t="s">
        <v>1668</v>
      </c>
      <c r="J486" s="1" t="s">
        <v>1669</v>
      </c>
      <c r="AA486" s="4"/>
    </row>
    <row r="487" spans="9:27" x14ac:dyDescent="0.3">
      <c r="I487" s="12" t="s">
        <v>1670</v>
      </c>
      <c r="J487" s="1" t="s">
        <v>1671</v>
      </c>
      <c r="AA487" s="4"/>
    </row>
    <row r="488" spans="9:27" x14ac:dyDescent="0.3">
      <c r="I488" s="12" t="s">
        <v>1672</v>
      </c>
      <c r="J488" s="1" t="s">
        <v>1673</v>
      </c>
      <c r="AA488" s="4"/>
    </row>
    <row r="489" spans="9:27" x14ac:dyDescent="0.3">
      <c r="I489" s="12" t="s">
        <v>1674</v>
      </c>
      <c r="J489" s="1" t="s">
        <v>1675</v>
      </c>
      <c r="AA489" s="4"/>
    </row>
    <row r="490" spans="9:27" x14ac:dyDescent="0.3">
      <c r="I490" s="12" t="s">
        <v>1676</v>
      </c>
      <c r="J490" s="1" t="s">
        <v>1677</v>
      </c>
      <c r="AA490" s="4"/>
    </row>
    <row r="491" spans="9:27" x14ac:dyDescent="0.3">
      <c r="I491" s="1" t="s">
        <v>1678</v>
      </c>
      <c r="J491" s="1" t="s">
        <v>1679</v>
      </c>
      <c r="AA491" s="4"/>
    </row>
    <row r="492" spans="9:27" x14ac:dyDescent="0.3">
      <c r="I492" s="1" t="s">
        <v>1680</v>
      </c>
      <c r="J492" s="1" t="s">
        <v>1681</v>
      </c>
      <c r="AA492" s="4"/>
    </row>
    <row r="493" spans="9:27" x14ac:dyDescent="0.3">
      <c r="I493" s="1" t="s">
        <v>1682</v>
      </c>
      <c r="J493" s="1" t="s">
        <v>1683</v>
      </c>
      <c r="AA493" s="4"/>
    </row>
    <row r="494" spans="9:27" x14ac:dyDescent="0.3">
      <c r="I494" s="1" t="s">
        <v>1684</v>
      </c>
      <c r="J494" s="1" t="s">
        <v>1685</v>
      </c>
      <c r="AA494" s="4"/>
    </row>
    <row r="495" spans="9:27" x14ac:dyDescent="0.3">
      <c r="I495" s="1" t="s">
        <v>1686</v>
      </c>
      <c r="J495" s="1" t="s">
        <v>1687</v>
      </c>
      <c r="AA495" s="4"/>
    </row>
    <row r="496" spans="9:27" x14ac:dyDescent="0.3">
      <c r="I496" s="1" t="s">
        <v>1688</v>
      </c>
      <c r="J496" s="1" t="s">
        <v>1689</v>
      </c>
      <c r="AA496" s="4"/>
    </row>
    <row r="497" spans="9:27" x14ac:dyDescent="0.3">
      <c r="I497" s="1" t="s">
        <v>1690</v>
      </c>
      <c r="J497" s="1" t="s">
        <v>1691</v>
      </c>
      <c r="AA497" s="4"/>
    </row>
    <row r="498" spans="9:27" x14ac:dyDescent="0.3">
      <c r="I498" s="1" t="s">
        <v>1692</v>
      </c>
      <c r="J498" s="1" t="s">
        <v>1693</v>
      </c>
      <c r="AA498" s="4"/>
    </row>
    <row r="499" spans="9:27" x14ac:dyDescent="0.3">
      <c r="I499" s="1" t="s">
        <v>1694</v>
      </c>
      <c r="J499" s="1" t="s">
        <v>1695</v>
      </c>
      <c r="AA499" s="4"/>
    </row>
    <row r="500" spans="9:27" x14ac:dyDescent="0.3">
      <c r="I500" s="1" t="s">
        <v>1696</v>
      </c>
      <c r="J500" s="1" t="s">
        <v>1697</v>
      </c>
      <c r="AA500" s="4"/>
    </row>
    <row r="501" spans="9:27" x14ac:dyDescent="0.3">
      <c r="I501" s="1" t="s">
        <v>1698</v>
      </c>
      <c r="J501" s="1" t="s">
        <v>1699</v>
      </c>
      <c r="AA501" s="4"/>
    </row>
    <row r="502" spans="9:27" x14ac:dyDescent="0.3">
      <c r="I502" s="1" t="s">
        <v>1700</v>
      </c>
      <c r="J502" s="1" t="s">
        <v>1701</v>
      </c>
      <c r="AA502" s="4"/>
    </row>
    <row r="503" spans="9:27" x14ac:dyDescent="0.3">
      <c r="I503" s="1" t="s">
        <v>1702</v>
      </c>
      <c r="J503" s="1" t="s">
        <v>1703</v>
      </c>
      <c r="AA503" s="4"/>
    </row>
    <row r="504" spans="9:27" x14ac:dyDescent="0.3">
      <c r="I504" s="1" t="s">
        <v>1704</v>
      </c>
      <c r="J504" s="1" t="s">
        <v>1705</v>
      </c>
      <c r="AA504" s="4"/>
    </row>
    <row r="505" spans="9:27" x14ac:dyDescent="0.3">
      <c r="I505" s="1" t="s">
        <v>1706</v>
      </c>
      <c r="J505" s="1" t="s">
        <v>1707</v>
      </c>
      <c r="AA505" s="4"/>
    </row>
    <row r="506" spans="9:27" x14ac:dyDescent="0.3">
      <c r="I506" s="1" t="s">
        <v>1708</v>
      </c>
      <c r="J506" s="1" t="s">
        <v>1709</v>
      </c>
      <c r="AA506" s="4"/>
    </row>
    <row r="507" spans="9:27" x14ac:dyDescent="0.3">
      <c r="I507" s="1" t="s">
        <v>1710</v>
      </c>
      <c r="J507" s="1" t="s">
        <v>1711</v>
      </c>
      <c r="AA507" s="4"/>
    </row>
    <row r="508" spans="9:27" x14ac:dyDescent="0.3">
      <c r="I508" s="1" t="s">
        <v>1712</v>
      </c>
      <c r="J508" s="1" t="s">
        <v>1713</v>
      </c>
      <c r="AA508" s="4"/>
    </row>
    <row r="509" spans="9:27" x14ac:dyDescent="0.3">
      <c r="I509" s="1" t="s">
        <v>1714</v>
      </c>
      <c r="J509" s="1" t="s">
        <v>1715</v>
      </c>
      <c r="AA509" s="4"/>
    </row>
    <row r="510" spans="9:27" x14ac:dyDescent="0.3">
      <c r="I510" s="1" t="s">
        <v>1716</v>
      </c>
      <c r="J510" s="1" t="s">
        <v>1717</v>
      </c>
      <c r="AA510" s="4"/>
    </row>
    <row r="511" spans="9:27" x14ac:dyDescent="0.3">
      <c r="I511" s="1" t="s">
        <v>1718</v>
      </c>
      <c r="J511" s="1" t="s">
        <v>1719</v>
      </c>
      <c r="AA511" s="4"/>
    </row>
    <row r="512" spans="9:27" x14ac:dyDescent="0.3">
      <c r="I512" s="1" t="s">
        <v>1720</v>
      </c>
      <c r="J512" s="1" t="s">
        <v>1721</v>
      </c>
      <c r="AA512" s="4"/>
    </row>
    <row r="513" spans="9:27" x14ac:dyDescent="0.3">
      <c r="I513" s="1" t="s">
        <v>1722</v>
      </c>
      <c r="J513" s="1" t="s">
        <v>1723</v>
      </c>
      <c r="AA513" s="4"/>
    </row>
    <row r="514" spans="9:27" x14ac:dyDescent="0.3">
      <c r="I514" s="1" t="s">
        <v>1724</v>
      </c>
      <c r="J514" s="1" t="s">
        <v>1725</v>
      </c>
      <c r="AA514" s="4"/>
    </row>
    <row r="515" spans="9:27" x14ac:dyDescent="0.3">
      <c r="I515" s="1" t="s">
        <v>1726</v>
      </c>
      <c r="J515" s="1" t="s">
        <v>1727</v>
      </c>
      <c r="AA515" s="4"/>
    </row>
    <row r="516" spans="9:27" x14ac:dyDescent="0.3">
      <c r="I516" s="1" t="s">
        <v>1728</v>
      </c>
      <c r="J516" s="1" t="s">
        <v>1729</v>
      </c>
      <c r="AA516" s="4"/>
    </row>
    <row r="517" spans="9:27" x14ac:dyDescent="0.3">
      <c r="I517" s="1" t="s">
        <v>1730</v>
      </c>
      <c r="J517" s="1" t="s">
        <v>1731</v>
      </c>
      <c r="AA517" s="4"/>
    </row>
    <row r="518" spans="9:27" x14ac:dyDescent="0.3">
      <c r="I518" s="1" t="s">
        <v>1732</v>
      </c>
      <c r="J518" s="1" t="s">
        <v>1733</v>
      </c>
      <c r="AA518" s="4"/>
    </row>
    <row r="519" spans="9:27" x14ac:dyDescent="0.3">
      <c r="I519" s="1" t="s">
        <v>1734</v>
      </c>
      <c r="J519" s="1" t="s">
        <v>1735</v>
      </c>
      <c r="AA519" s="4"/>
    </row>
    <row r="520" spans="9:27" x14ac:dyDescent="0.3">
      <c r="I520" s="1" t="s">
        <v>1736</v>
      </c>
      <c r="J520" s="1" t="s">
        <v>1737</v>
      </c>
      <c r="AA520" s="4"/>
    </row>
    <row r="521" spans="9:27" x14ac:dyDescent="0.3">
      <c r="I521" s="1" t="s">
        <v>1738</v>
      </c>
      <c r="J521" s="1" t="s">
        <v>1739</v>
      </c>
      <c r="AA521" s="4"/>
    </row>
    <row r="522" spans="9:27" x14ac:dyDescent="0.3">
      <c r="I522" s="1" t="s">
        <v>1740</v>
      </c>
      <c r="J522" s="1" t="s">
        <v>1741</v>
      </c>
      <c r="AA522" s="4"/>
    </row>
    <row r="523" spans="9:27" x14ac:dyDescent="0.3">
      <c r="I523" s="1" t="s">
        <v>1742</v>
      </c>
      <c r="J523" s="1" t="s">
        <v>1743</v>
      </c>
      <c r="AA523" s="4"/>
    </row>
    <row r="524" spans="9:27" x14ac:dyDescent="0.3">
      <c r="I524" s="1" t="s">
        <v>1744</v>
      </c>
      <c r="J524" s="1" t="s">
        <v>1745</v>
      </c>
      <c r="AA524" s="4"/>
    </row>
    <row r="525" spans="9:27" x14ac:dyDescent="0.3">
      <c r="I525" s="1" t="s">
        <v>1746</v>
      </c>
      <c r="J525" s="1" t="s">
        <v>1747</v>
      </c>
      <c r="AA525" s="4"/>
    </row>
    <row r="526" spans="9:27" x14ac:dyDescent="0.3">
      <c r="I526" s="1" t="s">
        <v>1748</v>
      </c>
      <c r="J526" s="1" t="s">
        <v>1749</v>
      </c>
      <c r="AA526" s="4"/>
    </row>
    <row r="527" spans="9:27" x14ac:dyDescent="0.3">
      <c r="I527" s="1" t="s">
        <v>1750</v>
      </c>
      <c r="J527" s="1" t="s">
        <v>1751</v>
      </c>
      <c r="AA527" s="4"/>
    </row>
    <row r="528" spans="9:27" x14ac:dyDescent="0.3">
      <c r="I528" s="1" t="s">
        <v>1752</v>
      </c>
      <c r="J528" s="1" t="s">
        <v>1753</v>
      </c>
      <c r="AA528" s="4"/>
    </row>
    <row r="529" spans="9:27" x14ac:dyDescent="0.3">
      <c r="I529" s="1" t="s">
        <v>1754</v>
      </c>
      <c r="J529" s="1" t="s">
        <v>1755</v>
      </c>
      <c r="AA529" s="4"/>
    </row>
    <row r="530" spans="9:27" x14ac:dyDescent="0.3">
      <c r="I530" s="1" t="s">
        <v>1756</v>
      </c>
      <c r="J530" s="1" t="s">
        <v>1757</v>
      </c>
      <c r="AA530" s="4"/>
    </row>
    <row r="531" spans="9:27" x14ac:dyDescent="0.3">
      <c r="I531" s="1" t="s">
        <v>1758</v>
      </c>
      <c r="J531" s="1" t="s">
        <v>1759</v>
      </c>
      <c r="AA531" s="4"/>
    </row>
    <row r="532" spans="9:27" x14ac:dyDescent="0.3">
      <c r="I532" s="1" t="s">
        <v>1760</v>
      </c>
      <c r="J532" s="1" t="s">
        <v>1761</v>
      </c>
      <c r="AA532" s="4"/>
    </row>
    <row r="533" spans="9:27" x14ac:dyDescent="0.3">
      <c r="I533" s="1" t="s">
        <v>1762</v>
      </c>
      <c r="J533" s="1" t="s">
        <v>1763</v>
      </c>
      <c r="AA533" s="4"/>
    </row>
    <row r="534" spans="9:27" x14ac:dyDescent="0.3">
      <c r="I534" s="1" t="s">
        <v>1764</v>
      </c>
      <c r="J534" s="1" t="s">
        <v>1765</v>
      </c>
      <c r="AA534" s="4"/>
    </row>
    <row r="535" spans="9:27" x14ac:dyDescent="0.3">
      <c r="I535" s="1" t="s">
        <v>1766</v>
      </c>
      <c r="J535" s="1" t="s">
        <v>1767</v>
      </c>
      <c r="AA535" s="4"/>
    </row>
    <row r="536" spans="9:27" x14ac:dyDescent="0.3">
      <c r="I536" s="1" t="s">
        <v>1768</v>
      </c>
      <c r="J536" s="1" t="s">
        <v>1769</v>
      </c>
      <c r="AA536" s="4"/>
    </row>
    <row r="537" spans="9:27" x14ac:dyDescent="0.3">
      <c r="I537" s="1" t="s">
        <v>1770</v>
      </c>
      <c r="J537" s="1" t="s">
        <v>1771</v>
      </c>
      <c r="AA537" s="4"/>
    </row>
    <row r="538" spans="9:27" x14ac:dyDescent="0.3">
      <c r="I538" s="1" t="s">
        <v>1772</v>
      </c>
      <c r="J538" s="1" t="s">
        <v>1773</v>
      </c>
      <c r="AA538" s="4"/>
    </row>
    <row r="539" spans="9:27" x14ac:dyDescent="0.3">
      <c r="I539" s="1" t="s">
        <v>1774</v>
      </c>
      <c r="J539" s="1" t="s">
        <v>1775</v>
      </c>
      <c r="AA539" s="4"/>
    </row>
    <row r="540" spans="9:27" x14ac:dyDescent="0.3">
      <c r="I540" s="1" t="s">
        <v>1776</v>
      </c>
      <c r="J540" s="1" t="s">
        <v>1777</v>
      </c>
      <c r="AA540" s="4"/>
    </row>
    <row r="541" spans="9:27" x14ac:dyDescent="0.3">
      <c r="I541" s="1" t="s">
        <v>1778</v>
      </c>
      <c r="J541" s="1" t="s">
        <v>1779</v>
      </c>
      <c r="AA541" s="4"/>
    </row>
    <row r="542" spans="9:27" x14ac:dyDescent="0.3">
      <c r="I542" s="1" t="s">
        <v>1780</v>
      </c>
      <c r="J542" s="1" t="s">
        <v>1781</v>
      </c>
      <c r="AA542" s="4"/>
    </row>
    <row r="543" spans="9:27" x14ac:dyDescent="0.3">
      <c r="I543" s="1" t="s">
        <v>1782</v>
      </c>
      <c r="J543" s="1" t="s">
        <v>1783</v>
      </c>
      <c r="AA543" s="4"/>
    </row>
    <row r="544" spans="9:27" x14ac:dyDescent="0.3">
      <c r="I544" s="1" t="s">
        <v>1784</v>
      </c>
      <c r="J544" s="1" t="s">
        <v>1785</v>
      </c>
      <c r="AA544" s="4"/>
    </row>
    <row r="545" spans="9:27" x14ac:dyDescent="0.3">
      <c r="I545" s="1" t="s">
        <v>1786</v>
      </c>
      <c r="J545" s="1" t="s">
        <v>1787</v>
      </c>
      <c r="AA545" s="4"/>
    </row>
    <row r="546" spans="9:27" x14ac:dyDescent="0.3">
      <c r="I546" s="1" t="s">
        <v>1788</v>
      </c>
      <c r="J546" s="1" t="s">
        <v>1789</v>
      </c>
      <c r="AA546" s="4"/>
    </row>
    <row r="547" spans="9:27" x14ac:dyDescent="0.3">
      <c r="I547" s="1" t="s">
        <v>1790</v>
      </c>
      <c r="J547" s="1" t="s">
        <v>1791</v>
      </c>
      <c r="AA547" s="4"/>
    </row>
    <row r="548" spans="9:27" x14ac:dyDescent="0.3">
      <c r="I548" s="1" t="s">
        <v>1792</v>
      </c>
      <c r="J548" s="1" t="s">
        <v>1793</v>
      </c>
      <c r="AA548" s="4"/>
    </row>
    <row r="549" spans="9:27" x14ac:dyDescent="0.3">
      <c r="I549" s="1" t="s">
        <v>1794</v>
      </c>
      <c r="J549" s="1" t="s">
        <v>1795</v>
      </c>
      <c r="AA549" s="4"/>
    </row>
    <row r="550" spans="9:27" x14ac:dyDescent="0.3">
      <c r="I550" s="1" t="s">
        <v>1796</v>
      </c>
      <c r="J550" s="1" t="s">
        <v>1797</v>
      </c>
      <c r="AA550" s="4"/>
    </row>
    <row r="551" spans="9:27" x14ac:dyDescent="0.3">
      <c r="I551" s="1" t="s">
        <v>1798</v>
      </c>
      <c r="J551" s="1" t="s">
        <v>1799</v>
      </c>
      <c r="AA551" s="4"/>
    </row>
    <row r="552" spans="9:27" x14ac:dyDescent="0.3">
      <c r="I552" s="1" t="s">
        <v>1800</v>
      </c>
      <c r="J552" s="1" t="s">
        <v>1801</v>
      </c>
      <c r="AA552" s="4"/>
    </row>
    <row r="553" spans="9:27" x14ac:dyDescent="0.3">
      <c r="I553" s="1" t="s">
        <v>1802</v>
      </c>
      <c r="J553" s="1" t="s">
        <v>1803</v>
      </c>
      <c r="AA553" s="4"/>
    </row>
    <row r="554" spans="9:27" x14ac:dyDescent="0.3">
      <c r="I554" s="1" t="s">
        <v>1804</v>
      </c>
      <c r="J554" s="1" t="s">
        <v>1805</v>
      </c>
      <c r="AA554" s="4"/>
    </row>
    <row r="555" spans="9:27" x14ac:dyDescent="0.3">
      <c r="I555" s="1" t="s">
        <v>1806</v>
      </c>
      <c r="J555" s="1" t="s">
        <v>1807</v>
      </c>
      <c r="AA555" s="4"/>
    </row>
    <row r="556" spans="9:27" x14ac:dyDescent="0.3">
      <c r="I556" s="1" t="s">
        <v>1808</v>
      </c>
      <c r="J556" s="1" t="s">
        <v>1809</v>
      </c>
      <c r="AA556" s="4"/>
    </row>
    <row r="557" spans="9:27" x14ac:dyDescent="0.3">
      <c r="I557" s="1" t="s">
        <v>1810</v>
      </c>
      <c r="J557" s="1" t="s">
        <v>1811</v>
      </c>
      <c r="AA557" s="4"/>
    </row>
    <row r="558" spans="9:27" x14ac:dyDescent="0.3">
      <c r="I558" s="1" t="s">
        <v>1812</v>
      </c>
      <c r="J558" s="1" t="s">
        <v>1813</v>
      </c>
      <c r="AA558" s="4"/>
    </row>
    <row r="559" spans="9:27" x14ac:dyDescent="0.3">
      <c r="I559" s="1" t="s">
        <v>1814</v>
      </c>
      <c r="J559" s="1" t="s">
        <v>1815</v>
      </c>
      <c r="AA559" s="4"/>
    </row>
    <row r="560" spans="9:27" x14ac:dyDescent="0.3">
      <c r="I560" s="1" t="s">
        <v>1816</v>
      </c>
      <c r="J560" s="1" t="s">
        <v>1817</v>
      </c>
      <c r="AA560" s="4"/>
    </row>
    <row r="561" spans="9:27" x14ac:dyDescent="0.3">
      <c r="I561" s="1" t="s">
        <v>1818</v>
      </c>
      <c r="J561" s="1" t="s">
        <v>1819</v>
      </c>
      <c r="AA561" s="4"/>
    </row>
    <row r="562" spans="9:27" x14ac:dyDescent="0.3">
      <c r="I562" s="1" t="s">
        <v>1820</v>
      </c>
      <c r="J562" s="1" t="s">
        <v>1821</v>
      </c>
      <c r="AA562" s="4"/>
    </row>
    <row r="563" spans="9:27" x14ac:dyDescent="0.3">
      <c r="I563" s="1" t="s">
        <v>1822</v>
      </c>
      <c r="J563" s="1" t="s">
        <v>1823</v>
      </c>
      <c r="AA563" s="4"/>
    </row>
    <row r="564" spans="9:27" x14ac:dyDescent="0.3">
      <c r="I564" s="1" t="s">
        <v>1824</v>
      </c>
      <c r="J564" s="1" t="s">
        <v>1825</v>
      </c>
      <c r="AA564" s="4"/>
    </row>
    <row r="565" spans="9:27" x14ac:dyDescent="0.3">
      <c r="I565" s="1" t="s">
        <v>1826</v>
      </c>
      <c r="J565" s="1" t="s">
        <v>1827</v>
      </c>
      <c r="AA565" s="4"/>
    </row>
    <row r="566" spans="9:27" x14ac:dyDescent="0.3">
      <c r="I566" s="1" t="s">
        <v>1828</v>
      </c>
      <c r="J566" s="1" t="s">
        <v>1829</v>
      </c>
      <c r="AA566" s="4"/>
    </row>
    <row r="567" spans="9:27" x14ac:dyDescent="0.3">
      <c r="I567" s="1" t="s">
        <v>1830</v>
      </c>
      <c r="J567" s="1" t="s">
        <v>1831</v>
      </c>
      <c r="AA567" s="4"/>
    </row>
    <row r="568" spans="9:27" x14ac:dyDescent="0.3">
      <c r="I568" s="1" t="s">
        <v>1832</v>
      </c>
      <c r="J568" s="1" t="s">
        <v>1833</v>
      </c>
      <c r="AA568" s="4"/>
    </row>
    <row r="569" spans="9:27" x14ac:dyDescent="0.3">
      <c r="I569" s="1" t="s">
        <v>1834</v>
      </c>
      <c r="J569" s="1" t="s">
        <v>1835</v>
      </c>
      <c r="AA569" s="4"/>
    </row>
    <row r="570" spans="9:27" x14ac:dyDescent="0.3">
      <c r="I570" s="1" t="s">
        <v>1836</v>
      </c>
      <c r="J570" s="1" t="s">
        <v>1837</v>
      </c>
      <c r="AA570" s="4"/>
    </row>
    <row r="571" spans="9:27" x14ac:dyDescent="0.3">
      <c r="I571" s="1" t="s">
        <v>1838</v>
      </c>
      <c r="J571" s="1" t="s">
        <v>1839</v>
      </c>
      <c r="AA571" s="4"/>
    </row>
    <row r="572" spans="9:27" x14ac:dyDescent="0.3">
      <c r="I572" s="1" t="s">
        <v>1840</v>
      </c>
      <c r="J572" s="1" t="s">
        <v>1841</v>
      </c>
      <c r="AA572" s="4"/>
    </row>
    <row r="573" spans="9:27" x14ac:dyDescent="0.3">
      <c r="I573" s="1" t="s">
        <v>1842</v>
      </c>
      <c r="J573" s="1" t="s">
        <v>1843</v>
      </c>
      <c r="AA573" s="4"/>
    </row>
    <row r="574" spans="9:27" x14ac:dyDescent="0.3">
      <c r="I574" s="1" t="s">
        <v>1844</v>
      </c>
      <c r="J574" s="1" t="s">
        <v>1845</v>
      </c>
      <c r="AA574" s="4"/>
    </row>
    <row r="575" spans="9:27" x14ac:dyDescent="0.3">
      <c r="I575" s="1" t="s">
        <v>1846</v>
      </c>
      <c r="J575" s="1" t="s">
        <v>1847</v>
      </c>
      <c r="AA575" s="4"/>
    </row>
    <row r="576" spans="9:27" x14ac:dyDescent="0.3">
      <c r="I576" s="1" t="s">
        <v>1848</v>
      </c>
      <c r="J576" s="1" t="s">
        <v>1849</v>
      </c>
      <c r="AA576" s="4"/>
    </row>
    <row r="577" spans="9:27" x14ac:dyDescent="0.3">
      <c r="I577" s="1" t="s">
        <v>1850</v>
      </c>
      <c r="J577" s="1" t="s">
        <v>1851</v>
      </c>
      <c r="AA577" s="4"/>
    </row>
    <row r="578" spans="9:27" x14ac:dyDescent="0.3">
      <c r="I578" s="1" t="s">
        <v>1852</v>
      </c>
      <c r="J578" s="1" t="s">
        <v>1853</v>
      </c>
      <c r="AA578" s="4"/>
    </row>
    <row r="579" spans="9:27" x14ac:dyDescent="0.3">
      <c r="I579" s="1" t="s">
        <v>1854</v>
      </c>
      <c r="J579" s="1" t="s">
        <v>1855</v>
      </c>
      <c r="AA579" s="4"/>
    </row>
    <row r="580" spans="9:27" x14ac:dyDescent="0.3">
      <c r="I580" s="1" t="s">
        <v>1856</v>
      </c>
      <c r="J580" s="1" t="s">
        <v>1857</v>
      </c>
      <c r="AA580" s="4"/>
    </row>
    <row r="581" spans="9:27" x14ac:dyDescent="0.3">
      <c r="I581" s="1" t="s">
        <v>1858</v>
      </c>
      <c r="J581" s="1" t="s">
        <v>1859</v>
      </c>
      <c r="AA581" s="4"/>
    </row>
    <row r="582" spans="9:27" x14ac:dyDescent="0.3">
      <c r="I582" s="1" t="s">
        <v>1860</v>
      </c>
      <c r="J582" s="1" t="s">
        <v>1861</v>
      </c>
      <c r="AA582" s="4"/>
    </row>
    <row r="583" spans="9:27" x14ac:dyDescent="0.3">
      <c r="I583" s="1" t="s">
        <v>1862</v>
      </c>
      <c r="J583" s="1" t="s">
        <v>1863</v>
      </c>
      <c r="AA583" s="4"/>
    </row>
    <row r="584" spans="9:27" x14ac:dyDescent="0.3">
      <c r="I584" s="1" t="s">
        <v>1864</v>
      </c>
      <c r="J584" s="1" t="s">
        <v>1865</v>
      </c>
      <c r="AA584" s="4"/>
    </row>
    <row r="585" spans="9:27" x14ac:dyDescent="0.3">
      <c r="I585" s="1" t="s">
        <v>1866</v>
      </c>
      <c r="J585" s="1" t="s">
        <v>1867</v>
      </c>
      <c r="AA585" s="4"/>
    </row>
    <row r="586" spans="9:27" x14ac:dyDescent="0.3">
      <c r="I586" s="1" t="s">
        <v>1868</v>
      </c>
      <c r="J586" s="1" t="s">
        <v>1869</v>
      </c>
      <c r="AA586" s="4"/>
    </row>
    <row r="587" spans="9:27" x14ac:dyDescent="0.3">
      <c r="I587" s="1" t="s">
        <v>1870</v>
      </c>
      <c r="J587" s="1" t="s">
        <v>1871</v>
      </c>
      <c r="AA587" s="4"/>
    </row>
    <row r="588" spans="9:27" x14ac:dyDescent="0.3">
      <c r="I588" s="1" t="s">
        <v>1872</v>
      </c>
      <c r="J588" s="1" t="s">
        <v>1873</v>
      </c>
      <c r="AA588" s="4"/>
    </row>
    <row r="589" spans="9:27" x14ac:dyDescent="0.3">
      <c r="I589" s="1" t="s">
        <v>1874</v>
      </c>
      <c r="J589" s="1" t="s">
        <v>1875</v>
      </c>
      <c r="AA589" s="4"/>
    </row>
    <row r="590" spans="9:27" x14ac:dyDescent="0.3">
      <c r="I590" s="1" t="s">
        <v>1876</v>
      </c>
      <c r="J590" s="1" t="s">
        <v>1877</v>
      </c>
      <c r="AA590" s="4"/>
    </row>
    <row r="591" spans="9:27" x14ac:dyDescent="0.3">
      <c r="I591" s="1" t="s">
        <v>1878</v>
      </c>
      <c r="J591" s="1" t="s">
        <v>1879</v>
      </c>
      <c r="AA591" s="4"/>
    </row>
    <row r="592" spans="9:27" x14ac:dyDescent="0.3">
      <c r="I592" s="1" t="s">
        <v>1880</v>
      </c>
      <c r="J592" s="1" t="s">
        <v>1881</v>
      </c>
      <c r="AA592" s="4"/>
    </row>
    <row r="593" spans="9:27" x14ac:dyDescent="0.3">
      <c r="I593" s="1" t="s">
        <v>1882</v>
      </c>
      <c r="J593" s="1" t="s">
        <v>1883</v>
      </c>
      <c r="AA593" s="4"/>
    </row>
    <row r="594" spans="9:27" x14ac:dyDescent="0.3">
      <c r="I594" s="1" t="s">
        <v>1884</v>
      </c>
      <c r="J594" s="1" t="s">
        <v>1885</v>
      </c>
      <c r="AA594" s="4"/>
    </row>
    <row r="595" spans="9:27" x14ac:dyDescent="0.3">
      <c r="I595" s="1" t="s">
        <v>1886</v>
      </c>
      <c r="J595" s="1" t="s">
        <v>1887</v>
      </c>
      <c r="AA595" s="4"/>
    </row>
    <row r="596" spans="9:27" x14ac:dyDescent="0.3">
      <c r="I596" s="1" t="s">
        <v>1888</v>
      </c>
      <c r="J596" s="1" t="s">
        <v>1889</v>
      </c>
      <c r="AA596" s="4"/>
    </row>
    <row r="597" spans="9:27" x14ac:dyDescent="0.3">
      <c r="I597" s="1" t="s">
        <v>1890</v>
      </c>
      <c r="J597" s="1" t="s">
        <v>1891</v>
      </c>
      <c r="AA597" s="4"/>
    </row>
    <row r="598" spans="9:27" x14ac:dyDescent="0.3">
      <c r="I598" s="1" t="s">
        <v>1892</v>
      </c>
      <c r="J598" s="1" t="s">
        <v>1893</v>
      </c>
      <c r="AA598" s="4"/>
    </row>
    <row r="599" spans="9:27" x14ac:dyDescent="0.3">
      <c r="I599" s="1" t="s">
        <v>1894</v>
      </c>
      <c r="J599" s="1" t="s">
        <v>1895</v>
      </c>
      <c r="AA599" s="4"/>
    </row>
    <row r="600" spans="9:27" x14ac:dyDescent="0.3">
      <c r="I600" s="1" t="s">
        <v>1896</v>
      </c>
      <c r="J600" s="1" t="s">
        <v>1897</v>
      </c>
      <c r="AA600" s="4"/>
    </row>
    <row r="601" spans="9:27" x14ac:dyDescent="0.3">
      <c r="I601" s="1" t="s">
        <v>1898</v>
      </c>
      <c r="J601" s="1" t="s">
        <v>1899</v>
      </c>
      <c r="AA601" s="4"/>
    </row>
    <row r="602" spans="9:27" x14ac:dyDescent="0.3">
      <c r="I602" s="1" t="s">
        <v>1900</v>
      </c>
      <c r="J602" s="1" t="s">
        <v>1901</v>
      </c>
      <c r="AA602" s="4"/>
    </row>
    <row r="603" spans="9:27" x14ac:dyDescent="0.3">
      <c r="I603" s="1" t="s">
        <v>1902</v>
      </c>
      <c r="J603" s="1" t="s">
        <v>1903</v>
      </c>
      <c r="AA603" s="4"/>
    </row>
    <row r="604" spans="9:27" x14ac:dyDescent="0.3">
      <c r="I604" s="1" t="s">
        <v>1904</v>
      </c>
      <c r="J604" s="1" t="s">
        <v>1905</v>
      </c>
      <c r="AA604" s="4"/>
    </row>
    <row r="605" spans="9:27" x14ac:dyDescent="0.3">
      <c r="I605" s="1" t="s">
        <v>1906</v>
      </c>
      <c r="J605" s="1" t="s">
        <v>1907</v>
      </c>
      <c r="AA605" s="4"/>
    </row>
    <row r="606" spans="9:27" x14ac:dyDescent="0.3">
      <c r="I606" s="1" t="s">
        <v>1908</v>
      </c>
      <c r="J606" s="1" t="s">
        <v>1909</v>
      </c>
      <c r="AA606" s="4"/>
    </row>
    <row r="607" spans="9:27" x14ac:dyDescent="0.3">
      <c r="I607" s="1" t="s">
        <v>1910</v>
      </c>
      <c r="J607" s="1" t="s">
        <v>1911</v>
      </c>
      <c r="AA607" s="4"/>
    </row>
    <row r="608" spans="9:27" x14ac:dyDescent="0.3">
      <c r="I608" s="1" t="s">
        <v>1912</v>
      </c>
      <c r="J608" s="1" t="s">
        <v>1913</v>
      </c>
      <c r="AA608" s="4"/>
    </row>
    <row r="609" spans="9:27" x14ac:dyDescent="0.3">
      <c r="I609" s="1" t="s">
        <v>1914</v>
      </c>
      <c r="J609" s="1" t="s">
        <v>1915</v>
      </c>
      <c r="AA609" s="4"/>
    </row>
    <row r="610" spans="9:27" x14ac:dyDescent="0.3">
      <c r="I610" s="1" t="s">
        <v>1916</v>
      </c>
      <c r="J610" s="1" t="s">
        <v>1917</v>
      </c>
      <c r="AA610" s="4"/>
    </row>
    <row r="611" spans="9:27" x14ac:dyDescent="0.3">
      <c r="I611" s="1" t="s">
        <v>1918</v>
      </c>
      <c r="J611" s="1" t="s">
        <v>1919</v>
      </c>
      <c r="AA611" s="4"/>
    </row>
    <row r="612" spans="9:27" x14ac:dyDescent="0.3">
      <c r="I612" s="1" t="s">
        <v>1920</v>
      </c>
      <c r="J612" s="1" t="s">
        <v>1921</v>
      </c>
      <c r="AA612" s="4"/>
    </row>
    <row r="613" spans="9:27" x14ac:dyDescent="0.3">
      <c r="I613" s="1" t="s">
        <v>1922</v>
      </c>
      <c r="J613" s="1" t="s">
        <v>1923</v>
      </c>
      <c r="AA613" s="4"/>
    </row>
    <row r="614" spans="9:27" x14ac:dyDescent="0.3">
      <c r="I614" s="1" t="s">
        <v>1924</v>
      </c>
      <c r="J614" s="1" t="s">
        <v>1925</v>
      </c>
      <c r="AA614" s="4"/>
    </row>
    <row r="615" spans="9:27" x14ac:dyDescent="0.3">
      <c r="I615" s="1" t="s">
        <v>1926</v>
      </c>
      <c r="J615" s="1" t="s">
        <v>1927</v>
      </c>
      <c r="AA615" s="4"/>
    </row>
    <row r="616" spans="9:27" x14ac:dyDescent="0.3">
      <c r="I616" s="1" t="s">
        <v>1928</v>
      </c>
      <c r="J616" s="1" t="s">
        <v>1929</v>
      </c>
      <c r="AA616" s="4"/>
    </row>
    <row r="617" spans="9:27" x14ac:dyDescent="0.3">
      <c r="AA617" s="4"/>
    </row>
    <row r="618" spans="9:27" x14ac:dyDescent="0.3">
      <c r="AA618" s="4"/>
    </row>
    <row r="619" spans="9:27" x14ac:dyDescent="0.3">
      <c r="AA619" s="4"/>
    </row>
    <row r="620" spans="9:27" x14ac:dyDescent="0.3">
      <c r="AA620" s="4"/>
    </row>
    <row r="621" spans="9:27" x14ac:dyDescent="0.3">
      <c r="AA621" s="4"/>
    </row>
    <row r="622" spans="9:27" x14ac:dyDescent="0.3">
      <c r="AA622" s="4"/>
    </row>
    <row r="623" spans="9:27" x14ac:dyDescent="0.3">
      <c r="AA623" s="4"/>
    </row>
    <row r="624" spans="9:27" x14ac:dyDescent="0.3">
      <c r="AA624" s="4"/>
    </row>
    <row r="625" spans="9:27" x14ac:dyDescent="0.3">
      <c r="AA625" s="4"/>
    </row>
    <row r="626" spans="9:27" x14ac:dyDescent="0.3">
      <c r="AA626" s="4"/>
    </row>
    <row r="627" spans="9:27" x14ac:dyDescent="0.3">
      <c r="AA627" s="4"/>
    </row>
    <row r="628" spans="9:27" x14ac:dyDescent="0.3">
      <c r="AA628" s="4"/>
    </row>
    <row r="629" spans="9:27" x14ac:dyDescent="0.3">
      <c r="AA629" s="4"/>
    </row>
    <row r="630" spans="9:27" x14ac:dyDescent="0.3">
      <c r="AA630" s="4"/>
    </row>
    <row r="631" spans="9:27" x14ac:dyDescent="0.3">
      <c r="AA631" s="4"/>
    </row>
    <row r="632" spans="9:27" x14ac:dyDescent="0.3">
      <c r="AA632" s="4"/>
    </row>
    <row r="633" spans="9:27" x14ac:dyDescent="0.3">
      <c r="AA633" s="4"/>
    </row>
    <row r="634" spans="9:27" x14ac:dyDescent="0.3">
      <c r="AA634" s="4"/>
    </row>
    <row r="635" spans="9:27" x14ac:dyDescent="0.3">
      <c r="AA635" s="4"/>
    </row>
    <row r="636" spans="9:27" x14ac:dyDescent="0.3">
      <c r="AA636" s="4"/>
    </row>
    <row r="637" spans="9:27" x14ac:dyDescent="0.3">
      <c r="AA637" s="4"/>
    </row>
    <row r="638" spans="9:27" x14ac:dyDescent="0.3">
      <c r="AA638" s="4"/>
    </row>
    <row r="639" spans="9:27" x14ac:dyDescent="0.3">
      <c r="AA639" s="4"/>
    </row>
    <row r="640" spans="9:27" x14ac:dyDescent="0.3">
      <c r="I640" s="249"/>
      <c r="AA640" s="4"/>
    </row>
    <row r="641" spans="9:27" x14ac:dyDescent="0.3">
      <c r="I641" s="249"/>
      <c r="AA641" s="4"/>
    </row>
    <row r="642" spans="9:27" x14ac:dyDescent="0.3">
      <c r="I642" s="249"/>
      <c r="AA642" s="4"/>
    </row>
    <row r="643" spans="9:27" x14ac:dyDescent="0.3">
      <c r="I643" s="249"/>
      <c r="AA643" s="4"/>
    </row>
    <row r="644" spans="9:27" x14ac:dyDescent="0.3">
      <c r="I644" s="249"/>
      <c r="AA644" s="4"/>
    </row>
    <row r="645" spans="9:27" x14ac:dyDescent="0.3">
      <c r="I645" s="249"/>
      <c r="AA645" s="4"/>
    </row>
    <row r="646" spans="9:27" x14ac:dyDescent="0.3">
      <c r="I646" s="249"/>
      <c r="AA646" s="4"/>
    </row>
    <row r="647" spans="9:27" x14ac:dyDescent="0.3">
      <c r="I647" s="249"/>
      <c r="AA647" s="4"/>
    </row>
    <row r="648" spans="9:27" x14ac:dyDescent="0.3">
      <c r="AA648" s="4"/>
    </row>
    <row r="649" spans="9:27" x14ac:dyDescent="0.3">
      <c r="AA649" s="4"/>
    </row>
    <row r="650" spans="9:27" x14ac:dyDescent="0.3">
      <c r="AA650" s="4"/>
    </row>
    <row r="651" spans="9:27" x14ac:dyDescent="0.3">
      <c r="AA651" s="4"/>
    </row>
    <row r="652" spans="9:27" x14ac:dyDescent="0.3">
      <c r="AA652" s="4"/>
    </row>
    <row r="653" spans="9:27" x14ac:dyDescent="0.3">
      <c r="AA653" s="4"/>
    </row>
    <row r="654" spans="9:27" x14ac:dyDescent="0.3">
      <c r="AA654" s="4"/>
    </row>
    <row r="655" spans="9:27" x14ac:dyDescent="0.3">
      <c r="AA655" s="4"/>
    </row>
    <row r="656" spans="9:27" x14ac:dyDescent="0.3">
      <c r="AA656" s="4"/>
    </row>
    <row r="657" spans="27:27" x14ac:dyDescent="0.3">
      <c r="AA657" s="4"/>
    </row>
    <row r="658" spans="27:27" x14ac:dyDescent="0.3">
      <c r="AA658" s="4"/>
    </row>
    <row r="659" spans="27:27" x14ac:dyDescent="0.3">
      <c r="AA659" s="4"/>
    </row>
    <row r="660" spans="27:27" x14ac:dyDescent="0.3">
      <c r="AA660" s="4"/>
    </row>
    <row r="661" spans="27:27" x14ac:dyDescent="0.3">
      <c r="AA661" s="4"/>
    </row>
    <row r="662" spans="27:27" x14ac:dyDescent="0.3">
      <c r="AA662" s="4"/>
    </row>
    <row r="663" spans="27:27" x14ac:dyDescent="0.3">
      <c r="AA663" s="4"/>
    </row>
    <row r="664" spans="27:27" x14ac:dyDescent="0.3">
      <c r="AA664" s="4"/>
    </row>
    <row r="665" spans="27:27" x14ac:dyDescent="0.3">
      <c r="AA665" s="4"/>
    </row>
    <row r="666" spans="27:27" x14ac:dyDescent="0.3">
      <c r="AA666" s="4"/>
    </row>
    <row r="667" spans="27:27" x14ac:dyDescent="0.3">
      <c r="AA667" s="4"/>
    </row>
    <row r="668" spans="27:27" x14ac:dyDescent="0.3">
      <c r="AA668" s="4"/>
    </row>
    <row r="669" spans="27:27" x14ac:dyDescent="0.3">
      <c r="AA669" s="4"/>
    </row>
    <row r="670" spans="27:27" x14ac:dyDescent="0.3">
      <c r="AA670" s="4"/>
    </row>
    <row r="671" spans="27:27" x14ac:dyDescent="0.3">
      <c r="AA671" s="4"/>
    </row>
    <row r="672" spans="27:27" x14ac:dyDescent="0.3">
      <c r="AA672" s="4"/>
    </row>
    <row r="673" spans="27:27" x14ac:dyDescent="0.3">
      <c r="AA673" s="4"/>
    </row>
    <row r="674" spans="27:27" x14ac:dyDescent="0.3">
      <c r="AA674" s="4"/>
    </row>
    <row r="675" spans="27:27" x14ac:dyDescent="0.3">
      <c r="AA675" s="4"/>
    </row>
    <row r="676" spans="27:27" x14ac:dyDescent="0.3">
      <c r="AA676" s="4"/>
    </row>
    <row r="677" spans="27:27" x14ac:dyDescent="0.3">
      <c r="AA677" s="4"/>
    </row>
    <row r="678" spans="27:27" x14ac:dyDescent="0.3">
      <c r="AA678" s="4"/>
    </row>
    <row r="679" spans="27:27" x14ac:dyDescent="0.3">
      <c r="AA679" s="4"/>
    </row>
    <row r="680" spans="27:27" x14ac:dyDescent="0.3">
      <c r="AA680" s="4"/>
    </row>
    <row r="681" spans="27:27" x14ac:dyDescent="0.3">
      <c r="AA681" s="4"/>
    </row>
    <row r="682" spans="27:27" x14ac:dyDescent="0.3">
      <c r="AA682" s="4"/>
    </row>
    <row r="683" spans="27:27" x14ac:dyDescent="0.3">
      <c r="AA683" s="4"/>
    </row>
    <row r="684" spans="27:27" x14ac:dyDescent="0.3">
      <c r="AA684" s="4"/>
    </row>
    <row r="685" spans="27:27" x14ac:dyDescent="0.3">
      <c r="AA685" s="4"/>
    </row>
    <row r="686" spans="27:27" x14ac:dyDescent="0.3">
      <c r="AA686" s="4"/>
    </row>
    <row r="687" spans="27:27" x14ac:dyDescent="0.3">
      <c r="AA687" s="4"/>
    </row>
    <row r="688" spans="27:27" x14ac:dyDescent="0.3">
      <c r="AA688" s="4"/>
    </row>
    <row r="689" spans="27:27" x14ac:dyDescent="0.3">
      <c r="AA689" s="4"/>
    </row>
    <row r="690" spans="27:27" x14ac:dyDescent="0.3">
      <c r="AA690" s="4"/>
    </row>
    <row r="691" spans="27:27" x14ac:dyDescent="0.3">
      <c r="AA691" s="4"/>
    </row>
    <row r="692" spans="27:27" x14ac:dyDescent="0.3">
      <c r="AA692" s="4"/>
    </row>
    <row r="693" spans="27:27" x14ac:dyDescent="0.3">
      <c r="AA693" s="4"/>
    </row>
    <row r="694" spans="27:27" x14ac:dyDescent="0.3">
      <c r="AA694" s="4"/>
    </row>
    <row r="695" spans="27:27" x14ac:dyDescent="0.3">
      <c r="AA695" s="4"/>
    </row>
    <row r="696" spans="27:27" x14ac:dyDescent="0.3">
      <c r="AA696" s="4"/>
    </row>
    <row r="697" spans="27:27" x14ac:dyDescent="0.3">
      <c r="AA697" s="4"/>
    </row>
    <row r="698" spans="27:27" x14ac:dyDescent="0.3">
      <c r="AA698" s="4"/>
    </row>
    <row r="699" spans="27:27" x14ac:dyDescent="0.3">
      <c r="AA699" s="4"/>
    </row>
    <row r="700" spans="27:27" x14ac:dyDescent="0.3">
      <c r="AA700" s="4"/>
    </row>
    <row r="701" spans="27:27" x14ac:dyDescent="0.3">
      <c r="AA701" s="4"/>
    </row>
    <row r="702" spans="27:27" x14ac:dyDescent="0.3">
      <c r="AA702" s="4"/>
    </row>
    <row r="703" spans="27:27" x14ac:dyDescent="0.3">
      <c r="AA703" s="4"/>
    </row>
    <row r="704" spans="27:27" x14ac:dyDescent="0.3">
      <c r="AA704" s="4"/>
    </row>
    <row r="705" spans="27:27" x14ac:dyDescent="0.3">
      <c r="AA705" s="4"/>
    </row>
    <row r="706" spans="27:27" x14ac:dyDescent="0.3">
      <c r="AA706" s="4"/>
    </row>
    <row r="707" spans="27:27" x14ac:dyDescent="0.3">
      <c r="AA707" s="4"/>
    </row>
    <row r="708" spans="27:27" x14ac:dyDescent="0.3">
      <c r="AA708" s="4"/>
    </row>
    <row r="709" spans="27:27" x14ac:dyDescent="0.3">
      <c r="AA709" s="4"/>
    </row>
    <row r="710" spans="27:27" x14ac:dyDescent="0.3">
      <c r="AA710" s="4"/>
    </row>
    <row r="711" spans="27:27" x14ac:dyDescent="0.3">
      <c r="AA711" s="4"/>
    </row>
    <row r="712" spans="27:27" x14ac:dyDescent="0.3">
      <c r="AA712" s="4"/>
    </row>
    <row r="713" spans="27:27" x14ac:dyDescent="0.3">
      <c r="AA713" s="4"/>
    </row>
    <row r="714" spans="27:27" x14ac:dyDescent="0.3">
      <c r="AA714" s="4"/>
    </row>
    <row r="715" spans="27:27" x14ac:dyDescent="0.3">
      <c r="AA715" s="4"/>
    </row>
    <row r="716" spans="27:27" x14ac:dyDescent="0.3">
      <c r="AA716" s="4"/>
    </row>
    <row r="717" spans="27:27" x14ac:dyDescent="0.3">
      <c r="AA717" s="4"/>
    </row>
    <row r="718" spans="27:27" x14ac:dyDescent="0.3">
      <c r="AA718" s="4"/>
    </row>
    <row r="719" spans="27:27" x14ac:dyDescent="0.3">
      <c r="AA719" s="4"/>
    </row>
    <row r="720" spans="27:27" x14ac:dyDescent="0.3">
      <c r="AA720" s="4"/>
    </row>
    <row r="721" spans="27:27" x14ac:dyDescent="0.3">
      <c r="AA721" s="4"/>
    </row>
    <row r="722" spans="27:27" x14ac:dyDescent="0.3">
      <c r="AA722" s="4"/>
    </row>
    <row r="723" spans="27:27" x14ac:dyDescent="0.3">
      <c r="AA723" s="4"/>
    </row>
    <row r="724" spans="27:27" x14ac:dyDescent="0.3">
      <c r="AA724" s="4"/>
    </row>
    <row r="725" spans="27:27" x14ac:dyDescent="0.3">
      <c r="AA725" s="4"/>
    </row>
    <row r="726" spans="27:27" x14ac:dyDescent="0.3">
      <c r="AA726" s="4"/>
    </row>
    <row r="727" spans="27:27" x14ac:dyDescent="0.3">
      <c r="AA727" s="4"/>
    </row>
    <row r="728" spans="27:27" x14ac:dyDescent="0.3">
      <c r="AA728" s="4"/>
    </row>
    <row r="729" spans="27:27" x14ac:dyDescent="0.3">
      <c r="AA729" s="4"/>
    </row>
    <row r="730" spans="27:27" x14ac:dyDescent="0.3">
      <c r="AA730" s="4"/>
    </row>
    <row r="731" spans="27:27" x14ac:dyDescent="0.3">
      <c r="AA731" s="4"/>
    </row>
    <row r="732" spans="27:27" x14ac:dyDescent="0.3">
      <c r="AA732" s="4"/>
    </row>
    <row r="733" spans="27:27" x14ac:dyDescent="0.3">
      <c r="AA733" s="4"/>
    </row>
    <row r="734" spans="27:27" x14ac:dyDescent="0.3">
      <c r="AA734" s="4"/>
    </row>
    <row r="735" spans="27:27" x14ac:dyDescent="0.3">
      <c r="AA735" s="4"/>
    </row>
    <row r="736" spans="27:27" x14ac:dyDescent="0.3">
      <c r="AA736" s="4"/>
    </row>
    <row r="737" spans="27:27" x14ac:dyDescent="0.3">
      <c r="AA737" s="4"/>
    </row>
    <row r="738" spans="27:27" x14ac:dyDescent="0.3">
      <c r="AA738" s="4"/>
    </row>
    <row r="739" spans="27:27" x14ac:dyDescent="0.3">
      <c r="AA739" s="4"/>
    </row>
    <row r="740" spans="27:27" x14ac:dyDescent="0.3">
      <c r="AA740" s="4"/>
    </row>
    <row r="741" spans="27:27" x14ac:dyDescent="0.3">
      <c r="AA741" s="4"/>
    </row>
    <row r="742" spans="27:27" x14ac:dyDescent="0.3">
      <c r="AA742" s="4"/>
    </row>
    <row r="743" spans="27:27" x14ac:dyDescent="0.3">
      <c r="AA743" s="4"/>
    </row>
    <row r="744" spans="27:27" x14ac:dyDescent="0.3">
      <c r="AA744" s="4"/>
    </row>
    <row r="745" spans="27:27" x14ac:dyDescent="0.3">
      <c r="AA745" s="4"/>
    </row>
    <row r="746" spans="27:27" x14ac:dyDescent="0.3">
      <c r="AA746" s="4"/>
    </row>
    <row r="747" spans="27:27" x14ac:dyDescent="0.3">
      <c r="AA747" s="4"/>
    </row>
    <row r="748" spans="27:27" x14ac:dyDescent="0.3">
      <c r="AA748" s="4"/>
    </row>
    <row r="749" spans="27:27" x14ac:dyDescent="0.3">
      <c r="AA749" s="4"/>
    </row>
    <row r="750" spans="27:27" x14ac:dyDescent="0.3">
      <c r="AA750" s="4"/>
    </row>
    <row r="751" spans="27:27" x14ac:dyDescent="0.3">
      <c r="AA751" s="4"/>
    </row>
    <row r="752" spans="27:27" x14ac:dyDescent="0.3">
      <c r="AA752" s="4"/>
    </row>
    <row r="753" spans="27:27" x14ac:dyDescent="0.3">
      <c r="AA753" s="4"/>
    </row>
    <row r="754" spans="27:27" x14ac:dyDescent="0.3">
      <c r="AA754" s="4"/>
    </row>
    <row r="755" spans="27:27" x14ac:dyDescent="0.3">
      <c r="AA755" s="4"/>
    </row>
    <row r="756" spans="27:27" x14ac:dyDescent="0.3">
      <c r="AA756" s="4"/>
    </row>
    <row r="757" spans="27:27" x14ac:dyDescent="0.3">
      <c r="AA757" s="4"/>
    </row>
    <row r="758" spans="27:27" x14ac:dyDescent="0.3">
      <c r="AA758" s="4"/>
    </row>
    <row r="759" spans="27:27" x14ac:dyDescent="0.3">
      <c r="AA759" s="4"/>
    </row>
    <row r="760" spans="27:27" x14ac:dyDescent="0.3">
      <c r="AA760" s="4"/>
    </row>
    <row r="761" spans="27:27" x14ac:dyDescent="0.3">
      <c r="AA761" s="4"/>
    </row>
    <row r="762" spans="27:27" x14ac:dyDescent="0.3">
      <c r="AA762" s="4"/>
    </row>
    <row r="763" spans="27:27" x14ac:dyDescent="0.3">
      <c r="AA763" s="4"/>
    </row>
    <row r="764" spans="27:27" x14ac:dyDescent="0.3">
      <c r="AA764" s="4"/>
    </row>
    <row r="765" spans="27:27" x14ac:dyDescent="0.3">
      <c r="AA765" s="4"/>
    </row>
    <row r="766" spans="27:27" x14ac:dyDescent="0.3">
      <c r="AA766" s="4"/>
    </row>
    <row r="767" spans="27:27" x14ac:dyDescent="0.3">
      <c r="AA767" s="4"/>
    </row>
    <row r="768" spans="27:27" x14ac:dyDescent="0.3">
      <c r="AA768" s="4"/>
    </row>
    <row r="769" spans="27:27" x14ac:dyDescent="0.3">
      <c r="AA769" s="4"/>
    </row>
    <row r="770" spans="27:27" x14ac:dyDescent="0.3">
      <c r="AA770" s="4"/>
    </row>
    <row r="771" spans="27:27" x14ac:dyDescent="0.3">
      <c r="AA771" s="4"/>
    </row>
    <row r="772" spans="27:27" x14ac:dyDescent="0.3">
      <c r="AA772" s="4"/>
    </row>
    <row r="773" spans="27:27" x14ac:dyDescent="0.3">
      <c r="AA773" s="4"/>
    </row>
    <row r="774" spans="27:27" x14ac:dyDescent="0.3">
      <c r="AA774" s="4"/>
    </row>
    <row r="775" spans="27:27" x14ac:dyDescent="0.3">
      <c r="AA775" s="4"/>
    </row>
    <row r="776" spans="27:27" x14ac:dyDescent="0.3">
      <c r="AA776" s="4"/>
    </row>
    <row r="777" spans="27:27" x14ac:dyDescent="0.3">
      <c r="AA777" s="4"/>
    </row>
    <row r="778" spans="27:27" x14ac:dyDescent="0.3">
      <c r="AA778" s="4"/>
    </row>
    <row r="779" spans="27:27" x14ac:dyDescent="0.3">
      <c r="AA779" s="4"/>
    </row>
    <row r="780" spans="27:27" x14ac:dyDescent="0.3">
      <c r="AA780" s="4"/>
    </row>
    <row r="781" spans="27:27" x14ac:dyDescent="0.3">
      <c r="AA781" s="4"/>
    </row>
    <row r="782" spans="27:27" x14ac:dyDescent="0.3">
      <c r="AA782" s="4"/>
    </row>
    <row r="783" spans="27:27" x14ac:dyDescent="0.3">
      <c r="AA783" s="4"/>
    </row>
    <row r="784" spans="27:27" x14ac:dyDescent="0.3">
      <c r="AA784" s="4"/>
    </row>
    <row r="785" spans="27:27" x14ac:dyDescent="0.3">
      <c r="AA785" s="4"/>
    </row>
    <row r="786" spans="27:27" x14ac:dyDescent="0.3">
      <c r="AA786" s="4"/>
    </row>
    <row r="787" spans="27:27" x14ac:dyDescent="0.3">
      <c r="AA787" s="4"/>
    </row>
    <row r="788" spans="27:27" x14ac:dyDescent="0.3">
      <c r="AA788" s="4"/>
    </row>
    <row r="789" spans="27:27" x14ac:dyDescent="0.3">
      <c r="AA789" s="4"/>
    </row>
    <row r="790" spans="27:27" x14ac:dyDescent="0.3">
      <c r="AA790" s="4"/>
    </row>
    <row r="791" spans="27:27" x14ac:dyDescent="0.3">
      <c r="AA791" s="4"/>
    </row>
    <row r="792" spans="27:27" x14ac:dyDescent="0.3">
      <c r="AA792" s="4"/>
    </row>
    <row r="793" spans="27:27" x14ac:dyDescent="0.3">
      <c r="AA793" s="4"/>
    </row>
    <row r="794" spans="27:27" x14ac:dyDescent="0.3">
      <c r="AA794" s="4"/>
    </row>
    <row r="795" spans="27:27" x14ac:dyDescent="0.3">
      <c r="AA795" s="4"/>
    </row>
    <row r="796" spans="27:27" x14ac:dyDescent="0.3">
      <c r="AA796" s="4"/>
    </row>
    <row r="797" spans="27:27" x14ac:dyDescent="0.3">
      <c r="AA797" s="4"/>
    </row>
    <row r="798" spans="27:27" x14ac:dyDescent="0.3">
      <c r="AA798" s="4"/>
    </row>
    <row r="799" spans="27:27" x14ac:dyDescent="0.3">
      <c r="AA799" s="4"/>
    </row>
    <row r="800" spans="27:27" x14ac:dyDescent="0.3">
      <c r="AA800" s="4"/>
    </row>
    <row r="801" spans="27:27" x14ac:dyDescent="0.3">
      <c r="AA801" s="4"/>
    </row>
    <row r="802" spans="27:27" x14ac:dyDescent="0.3">
      <c r="AA802" s="4"/>
    </row>
    <row r="803" spans="27:27" x14ac:dyDescent="0.3">
      <c r="AA803" s="4"/>
    </row>
    <row r="804" spans="27:27" x14ac:dyDescent="0.3">
      <c r="AA804" s="4"/>
    </row>
    <row r="805" spans="27:27" x14ac:dyDescent="0.3">
      <c r="AA805" s="4"/>
    </row>
    <row r="806" spans="27:27" x14ac:dyDescent="0.3">
      <c r="AA806" s="4"/>
    </row>
    <row r="807" spans="27:27" x14ac:dyDescent="0.3">
      <c r="AA807" s="4"/>
    </row>
    <row r="808" spans="27:27" x14ac:dyDescent="0.3">
      <c r="AA808" s="4"/>
    </row>
    <row r="809" spans="27:27" x14ac:dyDescent="0.3">
      <c r="AA809" s="4"/>
    </row>
    <row r="810" spans="27:27" x14ac:dyDescent="0.3">
      <c r="AA810" s="4"/>
    </row>
    <row r="811" spans="27:27" x14ac:dyDescent="0.3">
      <c r="AA811" s="4"/>
    </row>
    <row r="812" spans="27:27" x14ac:dyDescent="0.3">
      <c r="AA812" s="4"/>
    </row>
    <row r="813" spans="27:27" x14ac:dyDescent="0.3">
      <c r="AA813" s="4"/>
    </row>
    <row r="814" spans="27:27" x14ac:dyDescent="0.3">
      <c r="AA814" s="4"/>
    </row>
    <row r="815" spans="27:27" x14ac:dyDescent="0.3">
      <c r="AA815" s="4"/>
    </row>
    <row r="816" spans="27:27" x14ac:dyDescent="0.3">
      <c r="AA816" s="4"/>
    </row>
    <row r="817" spans="27:27" x14ac:dyDescent="0.3">
      <c r="AA817" s="4"/>
    </row>
    <row r="818" spans="27:27" x14ac:dyDescent="0.3">
      <c r="AA818" s="4"/>
    </row>
    <row r="819" spans="27:27" x14ac:dyDescent="0.3">
      <c r="AA819" s="4"/>
    </row>
    <row r="820" spans="27:27" x14ac:dyDescent="0.3">
      <c r="AA820" s="4"/>
    </row>
    <row r="821" spans="27:27" x14ac:dyDescent="0.3">
      <c r="AA821" s="4"/>
    </row>
    <row r="822" spans="27:27" x14ac:dyDescent="0.3">
      <c r="AA822" s="4"/>
    </row>
    <row r="823" spans="27:27" x14ac:dyDescent="0.3">
      <c r="AA823" s="4"/>
    </row>
    <row r="824" spans="27:27" x14ac:dyDescent="0.3">
      <c r="AA824" s="4"/>
    </row>
  </sheetData>
  <sheetProtection sheet="1" objects="1" scenarios="1"/>
  <conditionalFormatting sqref="I2:I616">
    <cfRule type="duplicateValues" dxfId="78" priority="1"/>
    <cfRule type="duplicateValues" dxfId="77" priority="2"/>
  </conditionalFormatting>
  <hyperlinks>
    <hyperlink ref="AI2" r:id="rId1" tooltip="Sarajevo" xr:uid="{00000000-0004-0000-0000-000000000000}"/>
    <hyperlink ref="AI3" r:id="rId2" tooltip="Tuzla" xr:uid="{00000000-0004-0000-0000-000001000000}"/>
    <hyperlink ref="AI4" r:id="rId3" tooltip="Zenica" xr:uid="{00000000-0004-0000-0000-000002000000}"/>
    <hyperlink ref="AI5" r:id="rId4" tooltip="Mostar" xr:uid="{00000000-0004-0000-0000-000003000000}"/>
    <hyperlink ref="AI6" r:id="rId5" tooltip="Srebrenik" xr:uid="{00000000-0004-0000-0000-000004000000}"/>
    <hyperlink ref="AI7" r:id="rId6" tooltip="Bihać" xr:uid="{00000000-0004-0000-0000-000005000000}"/>
    <hyperlink ref="AI8" r:id="rId7" tooltip="Travnik" xr:uid="{00000000-0004-0000-0000-000006000000}"/>
    <hyperlink ref="AI9" r:id="rId8" tooltip="Kiseljak" xr:uid="{00000000-0004-0000-0000-000007000000}"/>
    <hyperlink ref="AI10" r:id="rId9" tooltip="Cazin" xr:uid="{00000000-0004-0000-0000-000008000000}"/>
    <hyperlink ref="AI11" r:id="rId10" tooltip="Bugojno" xr:uid="{00000000-0004-0000-0000-000009000000}"/>
    <hyperlink ref="AI12" r:id="rId11" tooltip="Velika Kladuša" xr:uid="{00000000-0004-0000-0000-00000A000000}"/>
    <hyperlink ref="AI13" r:id="rId12" tooltip="Visoko" xr:uid="{00000000-0004-0000-0000-00000B000000}"/>
    <hyperlink ref="AI14" r:id="rId13" tooltip="Goražde" xr:uid="{00000000-0004-0000-0000-00000C000000}"/>
    <hyperlink ref="AI15" r:id="rId14" tooltip="Konjic" xr:uid="{00000000-0004-0000-0000-00000D000000}"/>
    <hyperlink ref="AI16" r:id="rId15" tooltip="Gračanica" xr:uid="{00000000-0004-0000-0000-00000E000000}"/>
    <hyperlink ref="AI17" r:id="rId16" tooltip="Gradačac" xr:uid="{00000000-0004-0000-0000-00000F000000}"/>
    <hyperlink ref="AI18" r:id="rId17" tooltip="Bosanska Krupa" xr:uid="{00000000-0004-0000-0000-000010000000}"/>
    <hyperlink ref="AI19" r:id="rId18" tooltip="Zavidovići" xr:uid="{00000000-0004-0000-0000-000011000000}"/>
    <hyperlink ref="AI20" r:id="rId19" tooltip="Živinice" xr:uid="{00000000-0004-0000-0000-000012000000}"/>
    <hyperlink ref="AI21" r:id="rId20" tooltip="Sanski Most" xr:uid="{00000000-0004-0000-0000-000013000000}"/>
    <hyperlink ref="AI22" r:id="rId21" tooltip="Lukavac" xr:uid="{00000000-0004-0000-0000-000014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FE31-B2A4-4A03-AC77-32A1A95F125D}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8671875" defaultRowHeight="14.4" x14ac:dyDescent="0.3"/>
  <cols>
    <col min="1" max="1" width="94.88671875" style="17" bestFit="1" customWidth="1"/>
    <col min="2" max="2" width="66.109375" style="18" bestFit="1" customWidth="1"/>
    <col min="3" max="3" width="37.44140625" style="19" customWidth="1"/>
    <col min="4" max="4" width="36.6640625" style="19" customWidth="1"/>
    <col min="5" max="5" width="47" style="19" customWidth="1"/>
    <col min="6" max="1018" width="8.88671875" style="19" customWidth="1"/>
    <col min="1019" max="1019" width="8.88671875" style="17" customWidth="1"/>
    <col min="1020" max="16384" width="8.88671875" style="17"/>
  </cols>
  <sheetData>
    <row r="1" spans="1:2" x14ac:dyDescent="0.3">
      <c r="A1" s="17" t="s">
        <v>1930</v>
      </c>
      <c r="B1" s="18" t="e">
        <f>IF(#REF!="","",#REF!)</f>
        <v>#REF!</v>
      </c>
    </row>
    <row r="2" spans="1:2" x14ac:dyDescent="0.3">
      <c r="A2" s="17" t="s">
        <v>1931</v>
      </c>
      <c r="B2" s="18" t="s">
        <v>138</v>
      </c>
    </row>
    <row r="3" spans="1:2" x14ac:dyDescent="0.3">
      <c r="A3" s="17" t="s">
        <v>1932</v>
      </c>
      <c r="B3" s="18" t="s">
        <v>138</v>
      </c>
    </row>
    <row r="4" spans="1:2" x14ac:dyDescent="0.3">
      <c r="A4" s="17" t="s">
        <v>1933</v>
      </c>
      <c r="B4" s="20" t="e">
        <f>IF(#REF!="","",#REF!)</f>
        <v>#REF!</v>
      </c>
    </row>
    <row r="5" spans="1:2" x14ac:dyDescent="0.3">
      <c r="A5" s="17" t="s">
        <v>1934</v>
      </c>
      <c r="B5" s="18" t="e">
        <f>IF(#REF!="","",#REF!)</f>
        <v>#REF!</v>
      </c>
    </row>
    <row r="6" spans="1:2" x14ac:dyDescent="0.3">
      <c r="A6" s="17" t="s">
        <v>16</v>
      </c>
      <c r="B6" s="18" t="s">
        <v>138</v>
      </c>
    </row>
    <row r="7" spans="1:2" x14ac:dyDescent="0.3">
      <c r="A7" s="17" t="s">
        <v>1935</v>
      </c>
      <c r="B7" s="18" t="s">
        <v>138</v>
      </c>
    </row>
    <row r="8" spans="1:2" x14ac:dyDescent="0.3">
      <c r="A8" s="17" t="s">
        <v>1936</v>
      </c>
      <c r="B8" s="18" t="s">
        <v>138</v>
      </c>
    </row>
    <row r="9" spans="1:2" x14ac:dyDescent="0.3">
      <c r="A9" s="17" t="s">
        <v>1937</v>
      </c>
      <c r="B9" s="18" t="s">
        <v>138</v>
      </c>
    </row>
    <row r="10" spans="1:2" x14ac:dyDescent="0.3">
      <c r="A10" s="17" t="s">
        <v>1938</v>
      </c>
      <c r="B10" s="18" t="s">
        <v>138</v>
      </c>
    </row>
    <row r="11" spans="1:2" x14ac:dyDescent="0.3">
      <c r="A11" s="17" t="s">
        <v>1939</v>
      </c>
      <c r="B11" s="18" t="e">
        <f>IF(#REF!="","",#REF!)</f>
        <v>#REF!</v>
      </c>
    </row>
    <row r="12" spans="1:2" x14ac:dyDescent="0.3">
      <c r="A12" s="17" t="s">
        <v>1</v>
      </c>
      <c r="B12" s="18" t="e">
        <f>IF(#REF!="","",VLOOKUP(#REF!,'#Konverter'!A2:B80,2,FALSE))</f>
        <v>#REF!</v>
      </c>
    </row>
    <row r="13" spans="1:2" x14ac:dyDescent="0.3">
      <c r="A13" s="17" t="s">
        <v>2</v>
      </c>
      <c r="B13" s="18" t="e">
        <f>IF(#REF!="","",VLOOKUP(#REF!,'#Konverter'!A2:C80,3,FALSE))</f>
        <v>#REF!</v>
      </c>
    </row>
    <row r="14" spans="1:2" x14ac:dyDescent="0.3">
      <c r="A14" s="17" t="s">
        <v>1940</v>
      </c>
      <c r="B14" s="18" t="e">
        <f>IF(#REF!="","",#REF!)</f>
        <v>#REF!</v>
      </c>
    </row>
    <row r="15" spans="1:2" x14ac:dyDescent="0.3">
      <c r="A15" s="17" t="s">
        <v>1941</v>
      </c>
      <c r="B15" s="18" t="e">
        <f>IF(#REF!="","",#REF!)</f>
        <v>#REF!</v>
      </c>
    </row>
    <row r="16" spans="1:2" x14ac:dyDescent="0.3">
      <c r="A16" s="17" t="s">
        <v>1942</v>
      </c>
      <c r="B16" s="18" t="e">
        <f>IF(AND(#REF!="DA",LEN(#REF!)=12),#REF!,"")</f>
        <v>#REF!</v>
      </c>
    </row>
    <row r="17" spans="1:5" x14ac:dyDescent="0.3">
      <c r="A17" s="17" t="s">
        <v>1943</v>
      </c>
      <c r="B17" s="18" t="s">
        <v>138</v>
      </c>
    </row>
    <row r="18" spans="1:5" x14ac:dyDescent="0.3">
      <c r="A18" s="17" t="s">
        <v>1944</v>
      </c>
      <c r="B18" s="18" t="s">
        <v>138</v>
      </c>
    </row>
    <row r="19" spans="1:5" x14ac:dyDescent="0.3">
      <c r="A19" s="17" t="s">
        <v>1945</v>
      </c>
      <c r="B19" s="18" t="s">
        <v>138</v>
      </c>
    </row>
    <row r="20" spans="1:5" x14ac:dyDescent="0.3">
      <c r="A20" s="17" t="s">
        <v>1946</v>
      </c>
      <c r="B20" s="18" t="s">
        <v>138</v>
      </c>
    </row>
    <row r="21" spans="1:5" x14ac:dyDescent="0.3">
      <c r="A21" s="17" t="s">
        <v>1947</v>
      </c>
      <c r="B21" s="18" t="e">
        <f>IF(#REF!="","",#REF!)</f>
        <v>#REF!</v>
      </c>
    </row>
    <row r="22" spans="1:5" x14ac:dyDescent="0.3">
      <c r="A22" s="17" t="s">
        <v>1948</v>
      </c>
      <c r="B22" s="18" t="e">
        <f>IF(#REF!="","",#REF!)</f>
        <v>#REF!</v>
      </c>
    </row>
    <row r="23" spans="1:5" x14ac:dyDescent="0.3">
      <c r="A23" s="17" t="s">
        <v>1949</v>
      </c>
      <c r="B23" s="18" t="s">
        <v>138</v>
      </c>
    </row>
    <row r="24" spans="1:5" x14ac:dyDescent="0.3">
      <c r="A24" s="17" t="s">
        <v>14</v>
      </c>
      <c r="B24" s="18" t="e">
        <f>IF(#REF!="","",#REF!)</f>
        <v>#REF!</v>
      </c>
    </row>
    <row r="25" spans="1:5" x14ac:dyDescent="0.3">
      <c r="A25" s="17" t="s">
        <v>1950</v>
      </c>
      <c r="B25" s="18" t="e">
        <f>IF(#REF!="","",#REF!)</f>
        <v>#REF!</v>
      </c>
    </row>
    <row r="26" spans="1:5" s="21" customFormat="1" x14ac:dyDescent="0.3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x14ac:dyDescent="0.3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 x14ac:dyDescent="0.3">
      <c r="A28" s="17" t="s">
        <v>1953</v>
      </c>
      <c r="B28" s="23" t="e">
        <f>IF(#REF!="","","0"&amp;#REF!)</f>
        <v>#REF!</v>
      </c>
    </row>
    <row r="29" spans="1:5" x14ac:dyDescent="0.3">
      <c r="A29" s="17" t="s">
        <v>1954</v>
      </c>
      <c r="B29" s="18" t="e">
        <f>IF(#REF!="","",#REF!)</f>
        <v>#REF!</v>
      </c>
    </row>
    <row r="30" spans="1:5" x14ac:dyDescent="0.3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 x14ac:dyDescent="0.3">
      <c r="A31" s="17" t="s">
        <v>33</v>
      </c>
      <c r="B31" s="25" t="e">
        <f>IF(#REF!="","",IF(#REF!&lt;&gt;"Godišnji - različit izvještajni period",#REF!,#REF!))</f>
        <v>#REF!</v>
      </c>
    </row>
    <row r="32" spans="1:5" x14ac:dyDescent="0.3">
      <c r="A32" s="17" t="s">
        <v>1955</v>
      </c>
      <c r="B32" s="26" t="e">
        <f>IF(#REF!="","",#REF!)</f>
        <v>#REF!</v>
      </c>
    </row>
    <row r="33" spans="1:3" x14ac:dyDescent="0.3">
      <c r="A33" s="17" t="s">
        <v>1956</v>
      </c>
      <c r="B33" s="26" t="e">
        <f>IF(#REF!="","",#REF!)</f>
        <v>#REF!</v>
      </c>
    </row>
    <row r="34" spans="1:3" x14ac:dyDescent="0.3">
      <c r="A34" s="17" t="s">
        <v>22</v>
      </c>
      <c r="B34" s="18" t="e">
        <f>IF(OR(#REF!="Revizorski",#REF!="Izjava o neaktivnosti"),"Mikro",IF(#REF!="","",#REF!))</f>
        <v>#REF!</v>
      </c>
    </row>
    <row r="35" spans="1:3" x14ac:dyDescent="0.3">
      <c r="A35" s="17" t="s">
        <v>1957</v>
      </c>
      <c r="B35" s="18">
        <v>1</v>
      </c>
    </row>
    <row r="36" spans="1:3" x14ac:dyDescent="0.3">
      <c r="A36" s="17" t="s">
        <v>1958</v>
      </c>
      <c r="B36" s="18">
        <v>2998</v>
      </c>
      <c r="C36" s="19" t="e">
        <f>IF(#REF!="","",#REF!)</f>
        <v>#REF!</v>
      </c>
    </row>
    <row r="37" spans="1:3" x14ac:dyDescent="0.3">
      <c r="A37" s="17" t="s">
        <v>1959</v>
      </c>
      <c r="B37" s="23" t="e">
        <f>IF(#REF!="","","0"&amp;#REF!)</f>
        <v>#REF!</v>
      </c>
    </row>
    <row r="38" spans="1:3" x14ac:dyDescent="0.3">
      <c r="A38" s="17" t="s">
        <v>1960</v>
      </c>
      <c r="B38" s="18" t="e">
        <f>IF(#REF!="","",#REF!)</f>
        <v>#REF!</v>
      </c>
    </row>
    <row r="39" spans="1:3" x14ac:dyDescent="0.3">
      <c r="A39" s="17" t="s">
        <v>1961</v>
      </c>
      <c r="B39" s="18" t="e">
        <f>IF(#REF!="","",#REF!)</f>
        <v>#REF!</v>
      </c>
    </row>
    <row r="40" spans="1:3" x14ac:dyDescent="0.3">
      <c r="A40" s="17" t="s">
        <v>1962</v>
      </c>
      <c r="B40" s="26" t="e">
        <f>IF(#REF!="","",#REF!)</f>
        <v>#REF!</v>
      </c>
    </row>
    <row r="41" spans="1:3" x14ac:dyDescent="0.3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 x14ac:dyDescent="0.3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 x14ac:dyDescent="0.3">
      <c r="A43" s="27" t="s">
        <v>90</v>
      </c>
      <c r="B43" s="28" t="s">
        <v>138</v>
      </c>
    </row>
    <row r="44" spans="1:3" x14ac:dyDescent="0.3">
      <c r="A44" s="27" t="s">
        <v>106</v>
      </c>
      <c r="B44" s="28" t="s">
        <v>138</v>
      </c>
    </row>
    <row r="45" spans="1:3" x14ac:dyDescent="0.3">
      <c r="A45" s="27" t="s">
        <v>122</v>
      </c>
      <c r="B45" s="28" t="s">
        <v>138</v>
      </c>
    </row>
    <row r="46" spans="1:3" x14ac:dyDescent="0.3">
      <c r="A46" s="27" t="s">
        <v>136</v>
      </c>
      <c r="B46" s="28" t="s">
        <v>138</v>
      </c>
    </row>
    <row r="47" spans="1:3" x14ac:dyDescent="0.3">
      <c r="A47" s="27" t="s">
        <v>152</v>
      </c>
      <c r="B47" s="28">
        <f>IF(LEN(GTDIR!K38)=4,"",GTDIR!K38)</f>
        <v>0</v>
      </c>
      <c r="C47" s="19">
        <f>IF(AND(ROWS(GTDIR!1:99)=99,COLUMNS(GTDIR!E:K)=7),1,0)</f>
        <v>1</v>
      </c>
    </row>
    <row r="48" spans="1:3" x14ac:dyDescent="0.3">
      <c r="A48" s="27" t="s">
        <v>167</v>
      </c>
      <c r="B48" s="28">
        <f>IF(LEN(GTIND!K36)=4,"",GTIND!K36)</f>
        <v>0</v>
      </c>
      <c r="C48" s="19">
        <f>IF(AND(ROWS(GTIND!1:129)=129,COLUMNS(GTIND!E:K)=7),1,0)</f>
        <v>1</v>
      </c>
    </row>
    <row r="49" spans="1:3" x14ac:dyDescent="0.3">
      <c r="A49" s="27" t="s">
        <v>181</v>
      </c>
      <c r="B49" s="28">
        <f>IF(LEN(IPK!AC7)=4,"",IPK!AC7)</f>
        <v>0</v>
      </c>
      <c r="C49" s="19">
        <f>IF(AND(ROWS(IPK!2:54)=73,COLUMNS(IPK!U:AG)=13),1,0)</f>
        <v>0</v>
      </c>
    </row>
    <row r="50" spans="1:3" x14ac:dyDescent="0.3">
      <c r="A50" s="27" t="s">
        <v>195</v>
      </c>
      <c r="B50" s="28" t="s">
        <v>138</v>
      </c>
    </row>
    <row r="51" spans="1:3" x14ac:dyDescent="0.3">
      <c r="A51" s="27" t="s">
        <v>209</v>
      </c>
      <c r="B51" s="28" t="s">
        <v>138</v>
      </c>
    </row>
    <row r="52" spans="1:3" x14ac:dyDescent="0.3">
      <c r="A52" s="27" t="s">
        <v>222</v>
      </c>
      <c r="B52" s="28" t="s">
        <v>138</v>
      </c>
    </row>
    <row r="53" spans="1:3" x14ac:dyDescent="0.3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 x14ac:dyDescent="0.3">
      <c r="A54" s="27" t="s">
        <v>247</v>
      </c>
      <c r="B54" s="28" t="s">
        <v>138</v>
      </c>
    </row>
    <row r="55" spans="1:3" x14ac:dyDescent="0.3">
      <c r="A55" s="27" t="s">
        <v>260</v>
      </c>
      <c r="B55" s="28" t="s">
        <v>138</v>
      </c>
    </row>
    <row r="56" spans="1:3" x14ac:dyDescent="0.3">
      <c r="A56" s="27" t="s">
        <v>271</v>
      </c>
      <c r="B56" s="28" t="s">
        <v>138</v>
      </c>
    </row>
    <row r="57" spans="1:3" x14ac:dyDescent="0.3">
      <c r="A57" s="27" t="s">
        <v>283</v>
      </c>
      <c r="B57" s="28" t="s">
        <v>138</v>
      </c>
    </row>
    <row r="58" spans="1:3" x14ac:dyDescent="0.3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 x14ac:dyDescent="0.3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 x14ac:dyDescent="0.3">
      <c r="A60" s="27" t="s">
        <v>324</v>
      </c>
      <c r="B60" s="28">
        <f>IF(LEN(OP!AJ1)=4,"",OP!AJ1)</f>
        <v>0</v>
      </c>
      <c r="C60" s="19">
        <f>IF(AND(ROWS(OP!1:52)=38,COLUMNS(OP!C:AJ)=38),1,0)</f>
        <v>0</v>
      </c>
    </row>
    <row r="61" spans="1:3" x14ac:dyDescent="0.3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 x14ac:dyDescent="0.3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 x14ac:dyDescent="0.3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 x14ac:dyDescent="0.3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 x14ac:dyDescent="0.3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 x14ac:dyDescent="0.3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 x14ac:dyDescent="0.3">
      <c r="A67" s="17" t="s">
        <v>1963</v>
      </c>
      <c r="B67" s="29" t="e">
        <f>IF(#REF!="","",#REF!)</f>
        <v>#REF!</v>
      </c>
    </row>
    <row r="68" spans="1:3" x14ac:dyDescent="0.3">
      <c r="A68" s="17" t="s">
        <v>1964</v>
      </c>
      <c r="B68" s="18" t="e">
        <f>IF(#REF!="","",IF(#REF!="DA",1,0))</f>
        <v>#REF!</v>
      </c>
    </row>
    <row r="69" spans="1:3" x14ac:dyDescent="0.3">
      <c r="A69" s="17" t="s">
        <v>1965</v>
      </c>
      <c r="B69" s="18" t="e">
        <f>IF(#REF!="","",#REF!)</f>
        <v>#REF!</v>
      </c>
    </row>
    <row r="70" spans="1:3" x14ac:dyDescent="0.3">
      <c r="A70" s="30" t="e">
        <f>#REF!</f>
        <v>#REF!</v>
      </c>
      <c r="B70" s="31" t="e">
        <f>IF(#REF!="","",#REF!)</f>
        <v>#REF!</v>
      </c>
      <c r="C70" s="32"/>
    </row>
    <row r="71" spans="1:3" x14ac:dyDescent="0.3">
      <c r="A71" s="30" t="e">
        <f>#REF!</f>
        <v>#REF!</v>
      </c>
      <c r="B71" s="31" t="e">
        <f>IF(#REF!="","",#REF!)</f>
        <v>#REF!</v>
      </c>
      <c r="C71" s="32"/>
    </row>
    <row r="72" spans="1:3" x14ac:dyDescent="0.3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 x14ac:dyDescent="0.3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 x14ac:dyDescent="0.3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 x14ac:dyDescent="0.3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 x14ac:dyDescent="0.3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 x14ac:dyDescent="0.3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 x14ac:dyDescent="0.3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 x14ac:dyDescent="0.3">
      <c r="A79" s="17" t="s">
        <v>1966</v>
      </c>
      <c r="B79" s="245">
        <v>1</v>
      </c>
    </row>
    <row r="80" spans="1:3" x14ac:dyDescent="0.3">
      <c r="A80" s="17" t="s">
        <v>1967</v>
      </c>
      <c r="B80" s="18" t="s">
        <v>1968</v>
      </c>
    </row>
    <row r="81" spans="1:3" x14ac:dyDescent="0.3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F15-E090-41AC-9657-C572D3B2889D}">
  <sheetPr codeName="Sheet14">
    <tabColor rgb="FF0F932E"/>
  </sheetPr>
  <dimension ref="A1:AIJ53"/>
  <sheetViews>
    <sheetView showGridLines="0" view="pageLayout" topLeftCell="B26" zoomScale="80" zoomScaleNormal="100" zoomScalePageLayoutView="80" workbookViewId="0">
      <selection activeCell="AW35" sqref="AW35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15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AA1" s="82"/>
      <c r="AF1" s="80"/>
      <c r="AG1" s="80"/>
      <c r="AH1" s="261"/>
      <c r="AI1" s="80"/>
      <c r="AJ1" s="253"/>
      <c r="AK1" s="292" t="s">
        <v>2541</v>
      </c>
      <c r="AL1" s="293"/>
      <c r="AM1" s="293"/>
      <c r="AN1" s="293"/>
      <c r="AO1" s="293"/>
      <c r="AP1" s="293"/>
      <c r="AQ1" s="293"/>
    </row>
    <row r="2" spans="1:920" s="80" customFormat="1" ht="18" customHeight="1" x14ac:dyDescent="0.35">
      <c r="C2" s="259"/>
      <c r="D2" s="171"/>
      <c r="E2" s="171"/>
      <c r="F2" s="171"/>
      <c r="G2" s="171"/>
      <c r="H2" s="171"/>
      <c r="I2" s="171"/>
      <c r="J2" s="171"/>
      <c r="K2" s="171"/>
      <c r="L2" s="171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83"/>
      <c r="Y2" s="83"/>
      <c r="Z2" s="83"/>
      <c r="AA2" s="84"/>
      <c r="AC2" s="294"/>
      <c r="AD2" s="294"/>
      <c r="AE2" s="294"/>
      <c r="AF2" s="294"/>
      <c r="AG2" s="294"/>
      <c r="AH2" s="294"/>
      <c r="AI2" s="81"/>
      <c r="AJ2" s="253"/>
      <c r="AK2" s="294" t="s">
        <v>2549</v>
      </c>
      <c r="AL2" s="294"/>
      <c r="AM2" s="294"/>
      <c r="AN2" s="294"/>
      <c r="AO2" s="294"/>
      <c r="AP2" s="294"/>
      <c r="AQ2" s="294"/>
    </row>
    <row r="3" spans="1:920" ht="21" customHeight="1" x14ac:dyDescent="0.25">
      <c r="D3" s="253"/>
    </row>
    <row r="4" spans="1:920" s="46" customFormat="1" ht="21" customHeight="1" x14ac:dyDescent="0.35">
      <c r="A4" s="45"/>
      <c r="B4" s="45"/>
      <c r="C4" s="296" t="s">
        <v>2548</v>
      </c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</row>
    <row r="5" spans="1:920" s="46" customFormat="1" ht="21" customHeight="1" x14ac:dyDescent="0.3">
      <c r="A5" s="45"/>
      <c r="B5" s="45"/>
      <c r="C5" s="295" t="s">
        <v>2613</v>
      </c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</row>
    <row r="6" spans="1:920" x14ac:dyDescent="0.25">
      <c r="C6" s="87"/>
      <c r="AJ6" s="253"/>
    </row>
    <row r="7" spans="1:920" ht="15.75" customHeight="1" x14ac:dyDescent="0.25">
      <c r="C7" s="297" t="s">
        <v>2538</v>
      </c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9"/>
      <c r="S7" s="297" t="s">
        <v>2550</v>
      </c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/>
      <c r="AP7" s="298"/>
      <c r="AQ7" s="299"/>
    </row>
    <row r="8" spans="1:920" x14ac:dyDescent="0.25">
      <c r="C8" s="300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2"/>
      <c r="S8" s="300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2"/>
    </row>
    <row r="9" spans="1:920" s="88" customFormat="1" x14ac:dyDescent="0.25">
      <c r="A9" s="77">
        <v>0.01</v>
      </c>
      <c r="B9" s="77" t="str">
        <f>IF(LEN(Y9)=0,"",1+ABS((Y9*A9)/LEN(Y9))+A9)</f>
        <v/>
      </c>
      <c r="C9" s="317" t="s">
        <v>2551</v>
      </c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  <c r="AP9" s="308"/>
      <c r="AQ9" s="308"/>
    </row>
    <row r="10" spans="1:920" s="88" customFormat="1" x14ac:dyDescent="0.25">
      <c r="A10" s="77"/>
      <c r="B10" s="77"/>
      <c r="C10" s="318" t="s">
        <v>2552</v>
      </c>
      <c r="D10" s="318"/>
      <c r="E10" s="318"/>
      <c r="F10" s="318"/>
      <c r="G10" s="318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8"/>
      <c r="AG10" s="308"/>
      <c r="AH10" s="308"/>
      <c r="AI10" s="308"/>
      <c r="AJ10" s="308"/>
      <c r="AK10" s="308"/>
      <c r="AL10" s="308"/>
      <c r="AM10" s="308"/>
      <c r="AN10" s="308"/>
      <c r="AO10" s="308"/>
      <c r="AP10" s="308"/>
      <c r="AQ10" s="308"/>
    </row>
    <row r="11" spans="1:920" s="88" customFormat="1" x14ac:dyDescent="0.25">
      <c r="A11" s="77"/>
      <c r="B11" s="77"/>
      <c r="C11" s="309" t="s">
        <v>2553</v>
      </c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 t="s">
        <v>2591</v>
      </c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</row>
    <row r="12" spans="1:920" s="88" customFormat="1" x14ac:dyDescent="0.25">
      <c r="A12" s="77"/>
      <c r="B12" s="77"/>
      <c r="C12" s="309" t="s">
        <v>2554</v>
      </c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6" t="s">
        <v>2592</v>
      </c>
      <c r="T12" s="30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5"/>
    </row>
    <row r="13" spans="1:920" s="88" customFormat="1" x14ac:dyDescent="0.25">
      <c r="A13" s="77"/>
      <c r="B13" s="77"/>
      <c r="C13" s="309" t="s">
        <v>2555</v>
      </c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6" t="s">
        <v>2593</v>
      </c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5"/>
    </row>
    <row r="14" spans="1:920" s="88" customFormat="1" x14ac:dyDescent="0.25">
      <c r="A14" s="77"/>
      <c r="B14" s="77"/>
      <c r="C14" s="309" t="s">
        <v>2556</v>
      </c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3" t="s">
        <v>2594</v>
      </c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5"/>
    </row>
    <row r="15" spans="1:920" s="88" customFormat="1" x14ac:dyDescent="0.25">
      <c r="A15" s="77"/>
      <c r="B15" s="77"/>
      <c r="C15" s="309" t="s">
        <v>2557</v>
      </c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3" t="s">
        <v>2595</v>
      </c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5"/>
    </row>
    <row r="16" spans="1:920" s="88" customFormat="1" x14ac:dyDescent="0.25">
      <c r="A16" s="77"/>
      <c r="B16" s="77"/>
      <c r="C16" s="309" t="s">
        <v>2558</v>
      </c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6" t="s">
        <v>2596</v>
      </c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5"/>
    </row>
    <row r="17" spans="1:43" s="88" customFormat="1" x14ac:dyDescent="0.25">
      <c r="A17" s="77"/>
      <c r="B17" s="77"/>
      <c r="C17" s="309" t="s">
        <v>2559</v>
      </c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6">
        <v>4</v>
      </c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5"/>
    </row>
    <row r="18" spans="1:43" s="88" customFormat="1" x14ac:dyDescent="0.25">
      <c r="A18" s="77"/>
      <c r="B18" s="77"/>
      <c r="C18" s="309" t="s">
        <v>2560</v>
      </c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6">
        <v>1</v>
      </c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5"/>
    </row>
    <row r="19" spans="1:43" s="88" customFormat="1" x14ac:dyDescent="0.25">
      <c r="A19" s="77"/>
      <c r="B19" s="77"/>
      <c r="C19" s="309" t="s">
        <v>2561</v>
      </c>
      <c r="D19" s="309"/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7" t="s">
        <v>2597</v>
      </c>
      <c r="T19" s="307"/>
      <c r="U19" s="307"/>
      <c r="V19" s="307"/>
      <c r="W19" s="307"/>
      <c r="X19" s="30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</row>
    <row r="20" spans="1:43" s="88" customFormat="1" ht="35.25" customHeight="1" x14ac:dyDescent="0.25">
      <c r="A20" s="77"/>
      <c r="B20" s="77"/>
      <c r="C20" s="309" t="s">
        <v>2562</v>
      </c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7" t="s">
        <v>2623</v>
      </c>
      <c r="T20" s="307"/>
      <c r="U20" s="307"/>
      <c r="V20" s="307"/>
      <c r="W20" s="307"/>
      <c r="X20" s="307"/>
      <c r="Y20" s="307"/>
      <c r="Z20" s="307"/>
      <c r="AA20" s="307"/>
      <c r="AB20" s="307"/>
      <c r="AC20" s="307"/>
      <c r="AD20" s="307"/>
      <c r="AE20" s="307"/>
      <c r="AF20" s="307"/>
      <c r="AG20" s="307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</row>
    <row r="21" spans="1:43" s="88" customFormat="1" x14ac:dyDescent="0.25">
      <c r="A21" s="77"/>
      <c r="B21" s="77"/>
      <c r="C21" s="309" t="s">
        <v>2563</v>
      </c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309"/>
      <c r="O21" s="309"/>
      <c r="P21" s="309"/>
      <c r="Q21" s="309"/>
      <c r="R21" s="309"/>
      <c r="S21" s="307" t="s">
        <v>2598</v>
      </c>
      <c r="T21" s="307"/>
      <c r="U21" s="307"/>
      <c r="V21" s="307"/>
      <c r="W21" s="307"/>
      <c r="X21" s="307"/>
      <c r="Y21" s="307"/>
      <c r="Z21" s="307"/>
      <c r="AA21" s="307"/>
      <c r="AB21" s="307"/>
      <c r="AC21" s="307"/>
      <c r="AD21" s="307"/>
      <c r="AE21" s="307"/>
      <c r="AF21" s="307"/>
      <c r="AG21" s="307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</row>
    <row r="22" spans="1:43" s="88" customFormat="1" x14ac:dyDescent="0.25">
      <c r="A22" s="77"/>
      <c r="B22" s="77"/>
      <c r="C22" s="311" t="s">
        <v>2564</v>
      </c>
      <c r="D22" s="311"/>
      <c r="E22" s="311"/>
      <c r="F22" s="311"/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</row>
    <row r="23" spans="1:43" s="88" customFormat="1" x14ac:dyDescent="0.25">
      <c r="A23" s="77"/>
      <c r="B23" s="77"/>
      <c r="C23" s="309" t="s">
        <v>2565</v>
      </c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7" t="s">
        <v>2599</v>
      </c>
      <c r="T23" s="307"/>
      <c r="U23" s="307"/>
      <c r="V23" s="307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</row>
    <row r="24" spans="1:43" s="88" customFormat="1" x14ac:dyDescent="0.25">
      <c r="A24" s="77"/>
      <c r="B24" s="77"/>
      <c r="C24" s="309" t="s">
        <v>2566</v>
      </c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  <c r="S24" s="309" t="s">
        <v>2600</v>
      </c>
      <c r="T24" s="309"/>
      <c r="U24" s="309"/>
      <c r="V24" s="309"/>
      <c r="W24" s="309"/>
      <c r="X24" s="309"/>
      <c r="Y24" s="309"/>
      <c r="Z24" s="309"/>
      <c r="AA24" s="309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</row>
    <row r="25" spans="1:43" s="88" customFormat="1" ht="67.5" customHeight="1" x14ac:dyDescent="0.25">
      <c r="A25" s="77"/>
      <c r="B25" s="77"/>
      <c r="C25" s="309" t="s">
        <v>2567</v>
      </c>
      <c r="D25" s="309"/>
      <c r="E25" s="309"/>
      <c r="F25" s="309"/>
      <c r="G25" s="309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 t="s">
        <v>2601</v>
      </c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</row>
    <row r="26" spans="1:43" s="88" customFormat="1" x14ac:dyDescent="0.25">
      <c r="A26" s="77"/>
      <c r="B26" s="77"/>
      <c r="C26" s="311" t="s">
        <v>2568</v>
      </c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  <c r="R26" s="311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</row>
    <row r="27" spans="1:43" s="88" customFormat="1" x14ac:dyDescent="0.25">
      <c r="A27" s="77"/>
      <c r="B27" s="77"/>
      <c r="C27" s="309" t="s">
        <v>2569</v>
      </c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7">
        <v>1</v>
      </c>
      <c r="T27" s="307"/>
      <c r="U27" s="307"/>
      <c r="V27" s="307"/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  <c r="AP27" s="307"/>
      <c r="AQ27" s="307"/>
    </row>
    <row r="28" spans="1:43" s="88" customFormat="1" ht="35.25" customHeight="1" x14ac:dyDescent="0.25">
      <c r="A28" s="77"/>
      <c r="B28" s="77"/>
      <c r="C28" s="309" t="s">
        <v>2570</v>
      </c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</row>
    <row r="29" spans="1:43" s="88" customFormat="1" ht="50.25" customHeight="1" x14ac:dyDescent="0.25">
      <c r="A29" s="77"/>
      <c r="B29" s="77"/>
      <c r="C29" s="309" t="s">
        <v>2571</v>
      </c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7" t="s">
        <v>2602</v>
      </c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307"/>
      <c r="AO29" s="307"/>
      <c r="AP29" s="307"/>
      <c r="AQ29" s="307"/>
    </row>
    <row r="30" spans="1:43" s="88" customFormat="1" x14ac:dyDescent="0.25">
      <c r="A30" s="77"/>
      <c r="B30" s="77"/>
      <c r="C30" s="311" t="s">
        <v>2572</v>
      </c>
      <c r="D30" s="311"/>
      <c r="E30" s="311"/>
      <c r="F30" s="311"/>
      <c r="G30" s="311"/>
      <c r="H30" s="311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07"/>
      <c r="T30" s="307"/>
      <c r="U30" s="307"/>
      <c r="V30" s="307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</row>
    <row r="31" spans="1:43" s="88" customFormat="1" ht="49.5" customHeight="1" x14ac:dyDescent="0.25">
      <c r="A31" s="77"/>
      <c r="B31" s="77"/>
      <c r="C31" s="309" t="s">
        <v>2573</v>
      </c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09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</row>
    <row r="32" spans="1:43" s="88" customFormat="1" ht="33.75" customHeight="1" x14ac:dyDescent="0.25">
      <c r="A32" s="77"/>
      <c r="B32" s="77"/>
      <c r="C32" s="311" t="s">
        <v>2582</v>
      </c>
      <c r="D32" s="311"/>
      <c r="E32" s="311"/>
      <c r="F32" s="311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</row>
    <row r="33" spans="1:43" s="88" customFormat="1" x14ac:dyDescent="0.25">
      <c r="A33" s="77"/>
      <c r="B33" s="77"/>
      <c r="C33" s="309" t="s">
        <v>2574</v>
      </c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10" t="s">
        <v>2606</v>
      </c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</row>
    <row r="34" spans="1:43" s="88" customFormat="1" ht="171.6" customHeight="1" x14ac:dyDescent="0.25">
      <c r="A34" s="77"/>
      <c r="B34" s="77"/>
      <c r="C34" s="309" t="s">
        <v>2583</v>
      </c>
      <c r="D34" s="309"/>
      <c r="E34" s="309"/>
      <c r="F34" s="309"/>
      <c r="G34" s="309"/>
      <c r="H34" s="309"/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12" t="s">
        <v>2624</v>
      </c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</row>
    <row r="35" spans="1:43" s="88" customFormat="1" ht="158.4" customHeight="1" x14ac:dyDescent="0.25">
      <c r="A35" s="77"/>
      <c r="B35" s="77"/>
      <c r="C35" s="309" t="s">
        <v>2575</v>
      </c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12" t="s">
        <v>2625</v>
      </c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</row>
    <row r="36" spans="1:43" s="88" customFormat="1" x14ac:dyDescent="0.25">
      <c r="A36" s="77"/>
      <c r="B36" s="77"/>
      <c r="C36" s="311" t="s">
        <v>2576</v>
      </c>
      <c r="D36" s="311"/>
      <c r="E36" s="311"/>
      <c r="F36" s="311"/>
      <c r="G36" s="311"/>
      <c r="H36" s="311"/>
      <c r="I36" s="311"/>
      <c r="J36" s="311"/>
      <c r="K36" s="311"/>
      <c r="L36" s="311"/>
      <c r="M36" s="311"/>
      <c r="N36" s="311"/>
      <c r="O36" s="311"/>
      <c r="P36" s="311"/>
      <c r="Q36" s="311"/>
      <c r="R36" s="311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</row>
    <row r="37" spans="1:43" s="88" customFormat="1" x14ac:dyDescent="0.25">
      <c r="A37" s="77"/>
      <c r="B37" s="77"/>
      <c r="C37" s="309" t="s">
        <v>2577</v>
      </c>
      <c r="D37" s="309"/>
      <c r="E37" s="309"/>
      <c r="F37" s="309"/>
      <c r="G37" s="309"/>
      <c r="H37" s="309"/>
      <c r="I37" s="309"/>
      <c r="J37" s="309"/>
      <c r="K37" s="309"/>
      <c r="L37" s="309"/>
      <c r="M37" s="309"/>
      <c r="N37" s="309"/>
      <c r="O37" s="309"/>
      <c r="P37" s="309"/>
      <c r="Q37" s="309"/>
      <c r="R37" s="309"/>
      <c r="S37" s="310" t="s">
        <v>2607</v>
      </c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10"/>
      <c r="AM37" s="310"/>
      <c r="AN37" s="310"/>
      <c r="AO37" s="310"/>
      <c r="AP37" s="310"/>
      <c r="AQ37" s="310"/>
    </row>
    <row r="38" spans="1:43" s="88" customFormat="1" ht="51.75" customHeight="1" x14ac:dyDescent="0.25">
      <c r="A38" s="77"/>
      <c r="B38" s="77"/>
      <c r="C38" s="309" t="s">
        <v>2578</v>
      </c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</row>
    <row r="39" spans="1:43" s="88" customFormat="1" ht="51" customHeight="1" x14ac:dyDescent="0.25">
      <c r="A39" s="77"/>
      <c r="B39" s="77"/>
      <c r="C39" s="309" t="s">
        <v>2579</v>
      </c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</row>
    <row r="40" spans="1:43" s="88" customFormat="1" ht="49.5" customHeight="1" x14ac:dyDescent="0.25">
      <c r="A40" s="77"/>
      <c r="B40" s="77"/>
      <c r="C40" s="309" t="s">
        <v>2580</v>
      </c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</row>
    <row r="41" spans="1:43" s="88" customFormat="1" ht="49.5" customHeight="1" x14ac:dyDescent="0.25">
      <c r="A41" s="77"/>
      <c r="B41" s="77"/>
      <c r="C41" s="309" t="s">
        <v>2581</v>
      </c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</row>
    <row r="42" spans="1:43" ht="21" customHeight="1" x14ac:dyDescent="0.25">
      <c r="B42" s="77" t="str">
        <f>IF(ISERROR(ABS(LOG(ABS(SUM(B9:B41)),EXP(3)))),"",ABS(LOG(ABS(SUM(B9:B41)),EXP(3))))</f>
        <v/>
      </c>
    </row>
    <row r="43" spans="1:43" ht="23.25" customHeight="1" x14ac:dyDescent="0.35">
      <c r="B43" s="78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AH43" s="173"/>
      <c r="AI43" s="89"/>
      <c r="AJ43" s="89"/>
      <c r="AK43" s="89"/>
    </row>
    <row r="44" spans="1:43" s="91" customFormat="1" ht="24" customHeight="1" x14ac:dyDescent="0.25">
      <c r="A44" s="90"/>
      <c r="B44" s="90"/>
      <c r="C44" s="314" t="s">
        <v>2149</v>
      </c>
      <c r="D44" s="314"/>
      <c r="E44" s="314"/>
      <c r="F44" s="314"/>
      <c r="G44" s="314"/>
      <c r="H44" s="314"/>
      <c r="I44" s="314"/>
      <c r="J44" s="314"/>
      <c r="K44" s="314"/>
      <c r="L44" s="314"/>
      <c r="T44" s="100"/>
      <c r="AC44" s="100" t="s">
        <v>2151</v>
      </c>
      <c r="AH44" s="100"/>
      <c r="AI44" s="92"/>
      <c r="AJ44" s="290" t="s">
        <v>2150</v>
      </c>
      <c r="AK44" s="290"/>
      <c r="AL44" s="290"/>
      <c r="AM44" s="290"/>
      <c r="AN44" s="290"/>
      <c r="AO44" s="290"/>
      <c r="AP44" s="290"/>
      <c r="AQ44" s="290"/>
    </row>
    <row r="45" spans="1:43" x14ac:dyDescent="0.25">
      <c r="C45" s="291" t="s">
        <v>2603</v>
      </c>
      <c r="D45" s="291"/>
      <c r="E45" s="291"/>
      <c r="F45" s="291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AJ45" s="291" t="s">
        <v>2604</v>
      </c>
      <c r="AK45" s="291"/>
      <c r="AL45" s="291"/>
      <c r="AM45" s="291"/>
      <c r="AN45" s="291"/>
      <c r="AO45" s="291"/>
      <c r="AP45" s="291"/>
      <c r="AQ45" s="291"/>
    </row>
    <row r="46" spans="1:43" ht="24" x14ac:dyDescent="0.4">
      <c r="H46" s="93"/>
      <c r="I46" s="93"/>
      <c r="J46" s="93"/>
      <c r="K46" s="93"/>
      <c r="L46" s="93"/>
      <c r="AJ46" s="290" t="s">
        <v>2588</v>
      </c>
      <c r="AK46" s="290"/>
      <c r="AL46" s="290"/>
      <c r="AM46" s="290"/>
      <c r="AN46" s="290"/>
      <c r="AO46" s="290"/>
      <c r="AP46" s="290"/>
      <c r="AQ46" s="290"/>
    </row>
    <row r="47" spans="1:43" ht="17.25" customHeight="1" x14ac:dyDescent="0.4">
      <c r="C47" s="93"/>
      <c r="D47" s="93"/>
      <c r="E47" s="93"/>
      <c r="F47" s="93"/>
      <c r="G47" s="94"/>
      <c r="H47" s="93"/>
      <c r="I47" s="93"/>
      <c r="J47" s="93"/>
      <c r="K47" s="93"/>
      <c r="L47" s="93"/>
      <c r="AJ47" s="291" t="s">
        <v>2605</v>
      </c>
      <c r="AK47" s="291"/>
      <c r="AL47" s="291"/>
      <c r="AM47" s="291"/>
      <c r="AN47" s="291"/>
      <c r="AO47" s="291"/>
      <c r="AP47" s="291"/>
      <c r="AQ47" s="291"/>
    </row>
    <row r="48" spans="1:43" ht="33.75" customHeight="1" x14ac:dyDescent="0.4">
      <c r="C48" s="93"/>
      <c r="D48" s="93"/>
      <c r="E48" s="93"/>
      <c r="F48" s="93"/>
      <c r="G48" s="94"/>
      <c r="H48" s="93"/>
      <c r="I48" s="93"/>
      <c r="J48" s="93"/>
      <c r="K48" s="93"/>
      <c r="L48" s="93"/>
    </row>
    <row r="49" spans="3:37" ht="33.75" customHeight="1" x14ac:dyDescent="0.4">
      <c r="C49" s="93"/>
      <c r="D49" s="93"/>
      <c r="E49" s="93"/>
      <c r="F49" s="93"/>
      <c r="G49" s="94"/>
      <c r="H49" s="93"/>
      <c r="I49" s="93"/>
      <c r="J49" s="93"/>
      <c r="K49" s="93"/>
      <c r="L49" s="93"/>
    </row>
    <row r="50" spans="3:37" ht="72.75" customHeight="1" x14ac:dyDescent="0.35"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AJ50" s="95"/>
      <c r="AK50" s="96"/>
    </row>
    <row r="51" spans="3:37" ht="72.75" customHeight="1" x14ac:dyDescent="0.25">
      <c r="AJ51" s="95"/>
      <c r="AK51" s="96"/>
    </row>
    <row r="52" spans="3:37" ht="20.399999999999999" customHeight="1" x14ac:dyDescent="0.3">
      <c r="C52" s="174"/>
      <c r="D52" s="175"/>
      <c r="E52" s="101"/>
      <c r="F52" s="101"/>
      <c r="G52" s="101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176"/>
      <c r="AJ52" s="95"/>
      <c r="AK52" s="96"/>
    </row>
    <row r="53" spans="3:37" x14ac:dyDescent="0.25">
      <c r="C53" s="97"/>
      <c r="D53" s="97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</sheetData>
  <mergeCells count="81">
    <mergeCell ref="S25:AQ25"/>
    <mergeCell ref="S20:AQ20"/>
    <mergeCell ref="S21:AQ21"/>
    <mergeCell ref="S22:AQ22"/>
    <mergeCell ref="S23:AQ23"/>
    <mergeCell ref="S24:AQ24"/>
    <mergeCell ref="C16:R16"/>
    <mergeCell ref="C17:R17"/>
    <mergeCell ref="C18:R18"/>
    <mergeCell ref="C1:W1"/>
    <mergeCell ref="C9:R9"/>
    <mergeCell ref="S7:AQ8"/>
    <mergeCell ref="S9:AQ9"/>
    <mergeCell ref="AC2:AH2"/>
    <mergeCell ref="C10:R10"/>
    <mergeCell ref="S12:AQ12"/>
    <mergeCell ref="S13:AQ13"/>
    <mergeCell ref="S14:AQ14"/>
    <mergeCell ref="C50:L50"/>
    <mergeCell ref="C44:L44"/>
    <mergeCell ref="C19:R19"/>
    <mergeCell ref="C45:F45"/>
    <mergeCell ref="C11:R11"/>
    <mergeCell ref="C12:R12"/>
    <mergeCell ref="C13:R13"/>
    <mergeCell ref="C14:R14"/>
    <mergeCell ref="C15:R15"/>
    <mergeCell ref="C20:R20"/>
    <mergeCell ref="C21:R21"/>
    <mergeCell ref="C22:R22"/>
    <mergeCell ref="C23:R23"/>
    <mergeCell ref="C24:R24"/>
    <mergeCell ref="C25:R25"/>
    <mergeCell ref="C26:R26"/>
    <mergeCell ref="C27:R27"/>
    <mergeCell ref="C28:R28"/>
    <mergeCell ref="S26:AQ26"/>
    <mergeCell ref="S27:AQ27"/>
    <mergeCell ref="S28:AQ28"/>
    <mergeCell ref="C29:R29"/>
    <mergeCell ref="C30:R30"/>
    <mergeCell ref="C31:R31"/>
    <mergeCell ref="S29:AQ29"/>
    <mergeCell ref="S30:AQ30"/>
    <mergeCell ref="S31:AQ31"/>
    <mergeCell ref="S37:AQ37"/>
    <mergeCell ref="C32:R32"/>
    <mergeCell ref="C33:R33"/>
    <mergeCell ref="C34:R34"/>
    <mergeCell ref="S32:AQ32"/>
    <mergeCell ref="S33:AQ33"/>
    <mergeCell ref="S34:AQ34"/>
    <mergeCell ref="C35:R35"/>
    <mergeCell ref="C36:R36"/>
    <mergeCell ref="C37:R37"/>
    <mergeCell ref="S35:AQ35"/>
    <mergeCell ref="S36:AQ36"/>
    <mergeCell ref="C41:R41"/>
    <mergeCell ref="S41:AQ41"/>
    <mergeCell ref="C38:R38"/>
    <mergeCell ref="C39:R39"/>
    <mergeCell ref="C40:R40"/>
    <mergeCell ref="S38:AQ38"/>
    <mergeCell ref="S39:AQ39"/>
    <mergeCell ref="S40:AQ40"/>
    <mergeCell ref="AJ46:AQ46"/>
    <mergeCell ref="AJ44:AQ44"/>
    <mergeCell ref="AJ47:AQ47"/>
    <mergeCell ref="AJ45:AQ45"/>
    <mergeCell ref="AK1:AQ1"/>
    <mergeCell ref="AK2:AQ2"/>
    <mergeCell ref="C5:AQ5"/>
    <mergeCell ref="C4:AQ4"/>
    <mergeCell ref="C7:R8"/>
    <mergeCell ref="S15:AQ15"/>
    <mergeCell ref="S16:AQ16"/>
    <mergeCell ref="S17:AQ17"/>
    <mergeCell ref="S18:AQ18"/>
    <mergeCell ref="S19:AQ19"/>
    <mergeCell ref="S10:AQ10"/>
    <mergeCell ref="S11:AQ11"/>
  </mergeCells>
  <conditionalFormatting sqref="C4:C5">
    <cfRule type="expression" dxfId="76" priority="8">
      <formula>OR(LEFT(#REF!,5)="Reviz",LEFT(#REF!,6)="Izjava")</formula>
    </cfRule>
    <cfRule type="expression" dxfId="75" priority="9">
      <formula>OR(LEFT(#REF!,5)="Reviz",LEFT(#REF!,6)="Izjava")</formula>
    </cfRule>
  </conditionalFormatting>
  <conditionalFormatting sqref="C7">
    <cfRule type="expression" dxfId="74" priority="7">
      <formula>OR(LEFT(#REF!,5)="Reviz",LEFT(#REF!,6)="Izjava")</formula>
    </cfRule>
  </conditionalFormatting>
  <conditionalFormatting sqref="C9">
    <cfRule type="expression" dxfId="73" priority="5">
      <formula>OR(LEFT(#REF!,5)="Reviz",LEFT(#REF!,6)="Izjava")</formula>
    </cfRule>
  </conditionalFormatting>
  <conditionalFormatting sqref="C52">
    <cfRule type="expression" dxfId="72" priority="10">
      <formula>OR(LEFT(#REF!,5)="Reviz",LEFT(#REF!,6)="Izjava")</formula>
    </cfRule>
    <cfRule type="containsText" dxfId="71" priority="11" operator="containsText" text="Obrazac prazan">
      <formula>NOT(ISERROR(SEARCH("Obrazac prazan",C52)))</formula>
    </cfRule>
  </conditionalFormatting>
  <conditionalFormatting sqref="C46:AH53 C1:AH1 C2:AC2 C10:C41 C42:AH44 C45 G45:AH45">
    <cfRule type="expression" dxfId="70" priority="12">
      <formula>OR(LEFT(#REF!,5)="Reviz",LEFT(#REF!,6)="Izjava")</formula>
    </cfRule>
  </conditionalFormatting>
  <conditionalFormatting sqref="S7">
    <cfRule type="expression" dxfId="69" priority="6">
      <formula>OR(LEFT(#REF!,5)="Reviz",LEFT(#REF!,6)="Izjava")</formula>
    </cfRule>
  </conditionalFormatting>
  <conditionalFormatting sqref="S9:S41">
    <cfRule type="expression" dxfId="68" priority="1">
      <formula>OR(LEFT(#REF!,5)="Reviz",LEFT(#REF!,6)="Izjava")</formula>
    </cfRule>
  </conditionalFormatting>
  <conditionalFormatting sqref="X1:AG1 X2:AC2 C42:AH42 C46:AH47 C48:W49 C50:AH51 AJ1">
    <cfRule type="expression" dxfId="67" priority="13">
      <formula>OR(LEFT(#REF!,5)="Reviz",LEFT(#REF!,6)="Izjava")</formula>
    </cfRule>
  </conditionalFormatting>
  <hyperlinks>
    <hyperlink ref="S15" r:id="rId1" xr:uid="{BE097B65-211A-40EE-92B6-5BF5E8D0C470}"/>
    <hyperlink ref="S14" r:id="rId2" xr:uid="{EB85668F-E3C5-45B6-B444-10940FF5AC99}"/>
  </hyperlinks>
  <pageMargins left="0.43307086614173229" right="0.31496062992125984" top="0.39370078740157483" bottom="0.23622047244094491" header="0.23622047244094491" footer="0.15748031496062992"/>
  <pageSetup paperSize="9" scale="7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02B-4D20-4D5A-972F-1729707AFF39}">
  <sheetPr codeName="Sheet18">
    <tabColor rgb="FF0F932E"/>
  </sheetPr>
  <dimension ref="A1:AII156"/>
  <sheetViews>
    <sheetView showGridLines="0" view="pageLayout" topLeftCell="E92" zoomScaleNormal="100" workbookViewId="0">
      <selection activeCell="I85" sqref="I85"/>
    </sheetView>
  </sheetViews>
  <sheetFormatPr defaultColWidth="7.5546875" defaultRowHeight="13.8" x14ac:dyDescent="0.3"/>
  <cols>
    <col min="1" max="2" width="7.5546875" style="45" hidden="1" customWidth="1"/>
    <col min="3" max="3" width="11" style="45" hidden="1" customWidth="1"/>
    <col min="4" max="4" width="7.5546875" style="45" hidden="1" customWidth="1"/>
    <col min="5" max="5" width="7.6640625" style="53" customWidth="1"/>
    <col min="6" max="6" width="75.33203125" style="52" customWidth="1"/>
    <col min="7" max="8" width="8" style="52" customWidth="1"/>
    <col min="9" max="9" width="19.33203125" style="38" customWidth="1"/>
    <col min="10" max="10" width="23.6640625" style="37" customWidth="1"/>
    <col min="11" max="919" width="7.5546875" style="37" customWidth="1"/>
    <col min="920" max="920" width="7.5546875" style="46" customWidth="1"/>
    <col min="921" max="16384" width="7.5546875" style="46"/>
  </cols>
  <sheetData>
    <row r="1" spans="1:919" s="36" customFormat="1" ht="15" customHeight="1" x14ac:dyDescent="0.25">
      <c r="A1" s="39"/>
      <c r="B1" s="39"/>
      <c r="C1" s="39"/>
      <c r="D1" s="39"/>
      <c r="E1" s="320" t="s">
        <v>2608</v>
      </c>
      <c r="F1" s="320"/>
      <c r="G1" s="117"/>
      <c r="H1" s="117"/>
      <c r="I1" s="104"/>
      <c r="J1" s="252" t="s">
        <v>2541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  <c r="AFE1" s="41"/>
      <c r="AFF1" s="41"/>
      <c r="AFG1" s="41"/>
      <c r="AFH1" s="41"/>
      <c r="AFI1" s="41"/>
      <c r="AFJ1" s="41"/>
      <c r="AFK1" s="41"/>
      <c r="AFL1" s="41"/>
      <c r="AFM1" s="41"/>
      <c r="AFN1" s="41"/>
      <c r="AFO1" s="41"/>
      <c r="AFP1" s="41"/>
      <c r="AFQ1" s="41"/>
      <c r="AFR1" s="41"/>
      <c r="AFS1" s="41"/>
      <c r="AFT1" s="41"/>
      <c r="AFU1" s="41"/>
      <c r="AFV1" s="41"/>
      <c r="AFW1" s="41"/>
      <c r="AFX1" s="41"/>
      <c r="AFY1" s="41"/>
      <c r="AFZ1" s="41"/>
      <c r="AGA1" s="41"/>
      <c r="AGB1" s="41"/>
      <c r="AGC1" s="41"/>
      <c r="AGD1" s="41"/>
      <c r="AGE1" s="41"/>
      <c r="AGF1" s="41"/>
      <c r="AGG1" s="41"/>
      <c r="AGH1" s="41"/>
      <c r="AGI1" s="41"/>
      <c r="AGJ1" s="41"/>
      <c r="AGK1" s="41"/>
      <c r="AGL1" s="41"/>
      <c r="AGM1" s="41"/>
      <c r="AGN1" s="41"/>
      <c r="AGO1" s="41"/>
      <c r="AGP1" s="41"/>
      <c r="AGQ1" s="41"/>
      <c r="AGR1" s="41"/>
      <c r="AGS1" s="41"/>
      <c r="AGT1" s="41"/>
      <c r="AGU1" s="41"/>
      <c r="AGV1" s="41"/>
      <c r="AGW1" s="41"/>
      <c r="AGX1" s="41"/>
      <c r="AGY1" s="41"/>
      <c r="AGZ1" s="41"/>
      <c r="AHA1" s="41"/>
      <c r="AHB1" s="41"/>
      <c r="AHC1" s="41"/>
      <c r="AHD1" s="41"/>
      <c r="AHE1" s="41"/>
      <c r="AHF1" s="41"/>
      <c r="AHG1" s="41"/>
      <c r="AHH1" s="41"/>
      <c r="AHI1" s="41"/>
      <c r="AHJ1" s="41"/>
      <c r="AHK1" s="41"/>
      <c r="AHL1" s="41"/>
      <c r="AHM1" s="41"/>
      <c r="AHN1" s="41"/>
      <c r="AHO1" s="41"/>
      <c r="AHP1" s="41"/>
      <c r="AHQ1" s="41"/>
      <c r="AHR1" s="41"/>
      <c r="AHS1" s="41"/>
      <c r="AHT1" s="41"/>
      <c r="AHU1" s="41"/>
      <c r="AHV1" s="41"/>
      <c r="AHW1" s="41"/>
      <c r="AHX1" s="41"/>
      <c r="AHY1" s="41"/>
      <c r="AHZ1" s="41"/>
      <c r="AIA1" s="41"/>
      <c r="AIB1" s="41"/>
      <c r="AIC1" s="41"/>
      <c r="AID1" s="41"/>
      <c r="AIE1" s="41"/>
      <c r="AIF1" s="41"/>
      <c r="AIG1" s="41"/>
      <c r="AIH1" s="41"/>
      <c r="AII1" s="41"/>
    </row>
    <row r="2" spans="1:919" s="44" customFormat="1" ht="15" customHeight="1" x14ac:dyDescent="0.25">
      <c r="A2" s="42"/>
      <c r="B2" s="42"/>
      <c r="C2" s="42"/>
      <c r="D2" s="42"/>
      <c r="E2" s="241" t="s">
        <v>2539</v>
      </c>
      <c r="F2" s="102"/>
      <c r="G2" s="102"/>
      <c r="H2" s="104"/>
      <c r="I2" s="106"/>
      <c r="J2" s="242" t="s">
        <v>2542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</row>
    <row r="3" spans="1:919" s="36" customFormat="1" ht="15" customHeight="1" x14ac:dyDescent="0.25">
      <c r="A3" s="39"/>
      <c r="B3" s="39"/>
      <c r="C3" s="39"/>
      <c r="D3" s="39"/>
      <c r="E3" s="321" t="s">
        <v>2609</v>
      </c>
      <c r="F3" s="321"/>
      <c r="G3" s="117"/>
      <c r="H3" s="105"/>
      <c r="I3" s="104"/>
      <c r="J3" s="243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</row>
    <row r="4" spans="1:919" s="44" customFormat="1" ht="15" customHeight="1" x14ac:dyDescent="0.3">
      <c r="A4" s="42"/>
      <c r="B4" s="42"/>
      <c r="C4" s="42"/>
      <c r="D4" s="42"/>
      <c r="E4" s="241" t="s">
        <v>2540</v>
      </c>
      <c r="F4" s="102"/>
      <c r="G4" s="102"/>
      <c r="H4" s="102"/>
      <c r="I4" s="106"/>
      <c r="J4" s="2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</row>
    <row r="5" spans="1:919" s="36" customFormat="1" ht="15" customHeight="1" x14ac:dyDescent="0.25">
      <c r="A5" s="39"/>
      <c r="B5" s="39"/>
      <c r="C5" s="39"/>
      <c r="D5" s="39"/>
      <c r="E5" s="321" t="s">
        <v>1676</v>
      </c>
      <c r="F5" s="321"/>
      <c r="G5" s="244"/>
      <c r="H5" s="117"/>
      <c r="I5" s="104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</row>
    <row r="6" spans="1:919" s="44" customFormat="1" ht="15" customHeight="1" x14ac:dyDescent="0.3">
      <c r="A6" s="42"/>
      <c r="B6" s="42"/>
      <c r="C6" s="42"/>
      <c r="D6" s="42"/>
      <c r="E6" s="241" t="s">
        <v>7</v>
      </c>
      <c r="H6" s="102"/>
      <c r="I6" s="106"/>
      <c r="J6" s="2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  <c r="YI6" s="43"/>
      <c r="YJ6" s="43"/>
      <c r="YK6" s="43"/>
      <c r="YL6" s="43"/>
      <c r="YM6" s="43"/>
      <c r="YN6" s="43"/>
      <c r="YO6" s="43"/>
      <c r="YP6" s="43"/>
      <c r="YQ6" s="43"/>
      <c r="YR6" s="43"/>
      <c r="YS6" s="43"/>
      <c r="YT6" s="43"/>
      <c r="YU6" s="43"/>
      <c r="YV6" s="43"/>
      <c r="YW6" s="43"/>
      <c r="YX6" s="43"/>
      <c r="YY6" s="43"/>
      <c r="YZ6" s="43"/>
      <c r="ZA6" s="43"/>
      <c r="ZB6" s="43"/>
      <c r="ZC6" s="43"/>
      <c r="ZD6" s="43"/>
      <c r="ZE6" s="43"/>
      <c r="ZF6" s="43"/>
      <c r="ZG6" s="43"/>
      <c r="ZH6" s="43"/>
      <c r="ZI6" s="43"/>
      <c r="ZJ6" s="43"/>
      <c r="ZK6" s="43"/>
      <c r="ZL6" s="43"/>
      <c r="ZM6" s="43"/>
      <c r="ZN6" s="43"/>
      <c r="ZO6" s="43"/>
      <c r="ZP6" s="43"/>
      <c r="ZQ6" s="43"/>
      <c r="ZR6" s="43"/>
      <c r="ZS6" s="43"/>
      <c r="ZT6" s="43"/>
      <c r="ZU6" s="43"/>
      <c r="ZV6" s="43"/>
      <c r="ZW6" s="43"/>
      <c r="ZX6" s="43"/>
      <c r="ZY6" s="43"/>
      <c r="ZZ6" s="43"/>
      <c r="AAA6" s="43"/>
      <c r="AAB6" s="43"/>
      <c r="AAC6" s="43"/>
      <c r="AAD6" s="43"/>
      <c r="AAE6" s="43"/>
      <c r="AAF6" s="43"/>
      <c r="AAG6" s="43"/>
      <c r="AAH6" s="43"/>
      <c r="AAI6" s="43"/>
      <c r="AAJ6" s="43"/>
      <c r="AAK6" s="43"/>
      <c r="AAL6" s="43"/>
      <c r="AAM6" s="43"/>
      <c r="AAN6" s="43"/>
      <c r="AAO6" s="43"/>
      <c r="AAP6" s="43"/>
      <c r="AAQ6" s="43"/>
      <c r="AAR6" s="43"/>
      <c r="AAS6" s="43"/>
      <c r="AAT6" s="43"/>
      <c r="AAU6" s="43"/>
      <c r="AAV6" s="43"/>
      <c r="AAW6" s="43"/>
      <c r="AAX6" s="43"/>
      <c r="AAY6" s="43"/>
      <c r="AAZ6" s="43"/>
      <c r="ABA6" s="43"/>
      <c r="ABB6" s="43"/>
      <c r="ABC6" s="43"/>
      <c r="ABD6" s="43"/>
      <c r="ABE6" s="43"/>
      <c r="ABF6" s="43"/>
      <c r="ABG6" s="43"/>
      <c r="ABH6" s="43"/>
      <c r="ABI6" s="43"/>
      <c r="ABJ6" s="43"/>
      <c r="ABK6" s="43"/>
      <c r="ABL6" s="43"/>
      <c r="ABM6" s="43"/>
      <c r="ABN6" s="43"/>
      <c r="ABO6" s="43"/>
      <c r="ABP6" s="43"/>
      <c r="ABQ6" s="43"/>
      <c r="ABR6" s="43"/>
      <c r="ABS6" s="43"/>
      <c r="ABT6" s="43"/>
      <c r="ABU6" s="43"/>
      <c r="ABV6" s="43"/>
      <c r="ABW6" s="43"/>
      <c r="ABX6" s="43"/>
      <c r="ABY6" s="43"/>
      <c r="ABZ6" s="43"/>
      <c r="ACA6" s="43"/>
      <c r="ACB6" s="43"/>
      <c r="ACC6" s="43"/>
      <c r="ACD6" s="43"/>
      <c r="ACE6" s="43"/>
      <c r="ACF6" s="43"/>
      <c r="ACG6" s="43"/>
      <c r="ACH6" s="43"/>
      <c r="ACI6" s="43"/>
      <c r="ACJ6" s="43"/>
      <c r="ACK6" s="43"/>
      <c r="ACL6" s="43"/>
      <c r="ACM6" s="43"/>
      <c r="ACN6" s="43"/>
      <c r="ACO6" s="43"/>
      <c r="ACP6" s="43"/>
      <c r="ACQ6" s="43"/>
      <c r="ACR6" s="43"/>
      <c r="ACS6" s="43"/>
      <c r="ACT6" s="43"/>
      <c r="ACU6" s="43"/>
      <c r="ACV6" s="43"/>
      <c r="ACW6" s="43"/>
      <c r="ACX6" s="43"/>
      <c r="ACY6" s="43"/>
      <c r="ACZ6" s="43"/>
      <c r="ADA6" s="43"/>
      <c r="ADB6" s="43"/>
      <c r="ADC6" s="43"/>
      <c r="ADD6" s="43"/>
      <c r="ADE6" s="43"/>
      <c r="ADF6" s="43"/>
      <c r="ADG6" s="43"/>
      <c r="ADH6" s="43"/>
      <c r="ADI6" s="43"/>
      <c r="ADJ6" s="43"/>
      <c r="ADK6" s="43"/>
      <c r="ADL6" s="43"/>
      <c r="ADM6" s="43"/>
      <c r="ADN6" s="43"/>
      <c r="ADO6" s="43"/>
      <c r="ADP6" s="43"/>
      <c r="ADQ6" s="43"/>
      <c r="ADR6" s="43"/>
      <c r="ADS6" s="43"/>
      <c r="ADT6" s="43"/>
      <c r="ADU6" s="43"/>
      <c r="ADV6" s="43"/>
      <c r="ADW6" s="43"/>
      <c r="ADX6" s="43"/>
      <c r="ADY6" s="43"/>
      <c r="ADZ6" s="43"/>
      <c r="AEA6" s="43"/>
      <c r="AEB6" s="43"/>
      <c r="AEC6" s="43"/>
      <c r="AED6" s="43"/>
      <c r="AEE6" s="43"/>
      <c r="AEF6" s="43"/>
      <c r="AEG6" s="43"/>
      <c r="AEH6" s="43"/>
      <c r="AEI6" s="43"/>
      <c r="AEJ6" s="43"/>
      <c r="AEK6" s="43"/>
      <c r="AEL6" s="43"/>
      <c r="AEM6" s="43"/>
      <c r="AEN6" s="43"/>
      <c r="AEO6" s="43"/>
      <c r="AEP6" s="43"/>
      <c r="AEQ6" s="43"/>
      <c r="AER6" s="43"/>
      <c r="AES6" s="43"/>
      <c r="AET6" s="43"/>
      <c r="AEU6" s="43"/>
      <c r="AEV6" s="43"/>
      <c r="AEW6" s="43"/>
      <c r="AEX6" s="43"/>
      <c r="AEY6" s="43"/>
      <c r="AEZ6" s="43"/>
      <c r="AFA6" s="43"/>
      <c r="AFB6" s="43"/>
      <c r="AFC6" s="43"/>
      <c r="AFD6" s="43"/>
      <c r="AFE6" s="43"/>
      <c r="AFF6" s="43"/>
      <c r="AFG6" s="43"/>
      <c r="AFH6" s="43"/>
      <c r="AFI6" s="43"/>
      <c r="AFJ6" s="43"/>
      <c r="AFK6" s="43"/>
      <c r="AFL6" s="43"/>
      <c r="AFM6" s="43"/>
      <c r="AFN6" s="43"/>
      <c r="AFO6" s="43"/>
      <c r="AFP6" s="43"/>
      <c r="AFQ6" s="43"/>
      <c r="AFR6" s="43"/>
      <c r="AFS6" s="43"/>
      <c r="AFT6" s="43"/>
      <c r="AFU6" s="43"/>
      <c r="AFV6" s="43"/>
      <c r="AFW6" s="43"/>
      <c r="AFX6" s="43"/>
      <c r="AFY6" s="43"/>
      <c r="AFZ6" s="43"/>
      <c r="AGA6" s="43"/>
      <c r="AGB6" s="43"/>
      <c r="AGC6" s="43"/>
      <c r="AGD6" s="43"/>
      <c r="AGE6" s="43"/>
      <c r="AGF6" s="43"/>
      <c r="AGG6" s="43"/>
      <c r="AGH6" s="43"/>
      <c r="AGI6" s="43"/>
      <c r="AGJ6" s="43"/>
      <c r="AGK6" s="43"/>
      <c r="AGL6" s="43"/>
      <c r="AGM6" s="43"/>
      <c r="AGN6" s="43"/>
      <c r="AGO6" s="43"/>
      <c r="AGP6" s="43"/>
      <c r="AGQ6" s="43"/>
      <c r="AGR6" s="43"/>
      <c r="AGS6" s="43"/>
      <c r="AGT6" s="43"/>
      <c r="AGU6" s="43"/>
      <c r="AGV6" s="43"/>
      <c r="AGW6" s="43"/>
      <c r="AGX6" s="43"/>
      <c r="AGY6" s="43"/>
      <c r="AGZ6" s="43"/>
      <c r="AHA6" s="43"/>
      <c r="AHB6" s="43"/>
      <c r="AHC6" s="43"/>
      <c r="AHD6" s="43"/>
      <c r="AHE6" s="43"/>
      <c r="AHF6" s="43"/>
      <c r="AHG6" s="43"/>
      <c r="AHH6" s="43"/>
      <c r="AHI6" s="43"/>
      <c r="AHJ6" s="43"/>
      <c r="AHK6" s="43"/>
      <c r="AHL6" s="43"/>
      <c r="AHM6" s="43"/>
      <c r="AHN6" s="43"/>
      <c r="AHO6" s="43"/>
      <c r="AHP6" s="43"/>
      <c r="AHQ6" s="43"/>
      <c r="AHR6" s="43"/>
      <c r="AHS6" s="43"/>
      <c r="AHT6" s="43"/>
      <c r="AHU6" s="43"/>
      <c r="AHV6" s="43"/>
      <c r="AHW6" s="43"/>
      <c r="AHX6" s="43"/>
      <c r="AHY6" s="43"/>
      <c r="AHZ6" s="43"/>
      <c r="AIA6" s="43"/>
      <c r="AIB6" s="43"/>
      <c r="AIC6" s="43"/>
      <c r="AID6" s="43"/>
      <c r="AIE6" s="43"/>
      <c r="AIF6" s="43"/>
      <c r="AIG6" s="43"/>
      <c r="AIH6" s="43"/>
      <c r="AII6" s="43"/>
    </row>
    <row r="7" spans="1:919" s="44" customFormat="1" ht="15" customHeight="1" x14ac:dyDescent="0.25">
      <c r="A7" s="42"/>
      <c r="B7" s="42"/>
      <c r="C7" s="42"/>
      <c r="D7" s="42"/>
      <c r="E7" s="324" t="s">
        <v>2610</v>
      </c>
      <c r="F7" s="324"/>
      <c r="H7" s="102"/>
      <c r="I7" s="106"/>
      <c r="J7" s="2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</row>
    <row r="8" spans="1:919" s="44" customFormat="1" ht="15" customHeight="1" x14ac:dyDescent="0.3">
      <c r="A8" s="42"/>
      <c r="B8" s="42"/>
      <c r="C8" s="42"/>
      <c r="D8" s="42"/>
      <c r="E8" s="241" t="s">
        <v>1970</v>
      </c>
      <c r="H8" s="102"/>
      <c r="I8" s="106"/>
      <c r="J8" s="2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</row>
    <row r="9" spans="1:919" s="44" customFormat="1" ht="15" customHeight="1" x14ac:dyDescent="0.25">
      <c r="A9" s="42"/>
      <c r="B9" s="42"/>
      <c r="C9" s="42"/>
      <c r="D9" s="42"/>
      <c r="E9" s="324" t="s">
        <v>2611</v>
      </c>
      <c r="F9" s="324"/>
      <c r="G9" s="102"/>
      <c r="H9" s="102"/>
      <c r="I9" s="106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</row>
    <row r="10" spans="1:919" s="44" customFormat="1" ht="15" customHeight="1" x14ac:dyDescent="0.3">
      <c r="A10" s="42"/>
      <c r="B10" s="42"/>
      <c r="C10" s="42"/>
      <c r="D10" s="42"/>
      <c r="E10" s="241" t="s">
        <v>2544</v>
      </c>
      <c r="F10" s="110"/>
      <c r="G10" s="102"/>
      <c r="H10" s="102"/>
      <c r="I10" s="106"/>
      <c r="J10" s="10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</row>
    <row r="11" spans="1:919" s="44" customFormat="1" ht="15" customHeight="1" x14ac:dyDescent="0.25">
      <c r="A11" s="42"/>
      <c r="B11" s="42"/>
      <c r="C11" s="42"/>
      <c r="D11" s="42"/>
      <c r="E11" s="321"/>
      <c r="F11" s="321"/>
      <c r="G11" s="102"/>
      <c r="H11" s="102"/>
      <c r="I11" s="106"/>
      <c r="J11" s="10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</row>
    <row r="12" spans="1:919" ht="13.5" customHeight="1" x14ac:dyDescent="0.3">
      <c r="E12" s="322" t="s">
        <v>1971</v>
      </c>
      <c r="F12" s="322"/>
      <c r="G12" s="322"/>
      <c r="H12" s="322"/>
      <c r="I12" s="322"/>
      <c r="J12" s="322"/>
    </row>
    <row r="13" spans="1:919" ht="13.5" customHeight="1" x14ac:dyDescent="0.3">
      <c r="E13" s="322" t="s">
        <v>1972</v>
      </c>
      <c r="F13" s="322"/>
      <c r="G13" s="322"/>
      <c r="H13" s="322"/>
      <c r="I13" s="322"/>
      <c r="J13" s="322"/>
    </row>
    <row r="14" spans="1:919" ht="15" customHeight="1" x14ac:dyDescent="0.3">
      <c r="E14" s="323" t="s">
        <v>2612</v>
      </c>
      <c r="F14" s="323"/>
      <c r="G14" s="323"/>
      <c r="H14" s="323"/>
      <c r="I14" s="323"/>
      <c r="J14" s="323"/>
    </row>
    <row r="15" spans="1:919" x14ac:dyDescent="0.3">
      <c r="E15" s="47"/>
      <c r="F15" s="48"/>
      <c r="G15" s="48"/>
      <c r="H15" s="48"/>
      <c r="J15" s="142" t="s">
        <v>1973</v>
      </c>
    </row>
    <row r="16" spans="1:919" ht="27.15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96" t="s">
        <v>2589</v>
      </c>
      <c r="J16" s="196" t="s">
        <v>2590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2.75" customHeight="1" x14ac:dyDescent="0.3">
      <c r="E18" s="183"/>
      <c r="F18" s="184" t="s">
        <v>1977</v>
      </c>
      <c r="G18" s="184"/>
      <c r="H18" s="185"/>
      <c r="I18" s="111"/>
      <c r="J18" s="111"/>
    </row>
    <row r="19" spans="1:919" ht="12.75" customHeight="1" x14ac:dyDescent="0.3">
      <c r="A19" s="45">
        <v>0.02</v>
      </c>
      <c r="B19" s="45">
        <v>1.26</v>
      </c>
      <c r="C19" s="45">
        <f>IF(LEN(I19)=0,"",1+ABS((I19*A19)/LEN(I19))+A19)</f>
        <v>59.223999999999997</v>
      </c>
      <c r="D19" s="45">
        <f>IF(LEN(J19)=0,"",1+ABS((J19*B19)/LEN(J19))+B19)</f>
        <v>2701.9360000000001</v>
      </c>
      <c r="E19" s="186" t="s">
        <v>1978</v>
      </c>
      <c r="F19" s="187" t="s">
        <v>1979</v>
      </c>
      <c r="G19" s="184"/>
      <c r="H19" s="179" t="s">
        <v>35</v>
      </c>
      <c r="I19" s="194">
        <f>IFERROR(IF(AND(I20,I27,I32,I33,I43,I44,I45,I46,I47,I48,I51,I56,I57)="","",SUM(I20,I27,I32,I33,I43,I44,I45,I46,I47,I48,I51,I56,I57)),"")</f>
        <v>14551</v>
      </c>
      <c r="J19" s="194">
        <f>IFERROR(IF(AND(J20,J27,J32,J33,J43,J44,J45,J46,J47,J48,J51,J56,J57)="","",SUM(J20,J27,J32,J33,J43,J44,J45,J46,J47,J48,J51,J56,J57)),"")</f>
        <v>10713</v>
      </c>
    </row>
    <row r="20" spans="1:919" ht="12.75" customHeight="1" x14ac:dyDescent="0.3">
      <c r="A20" s="45">
        <v>0.03</v>
      </c>
      <c r="B20" s="45">
        <v>1.27</v>
      </c>
      <c r="C20" s="45">
        <f t="shared" ref="C20:D35" si="0">IF(LEN(I20)=0,"",1+ABS((I20*A20)/LEN(I20))+A20)</f>
        <v>67.137999999999991</v>
      </c>
      <c r="D20" s="45">
        <f t="shared" si="0"/>
        <v>2169.5250000000001</v>
      </c>
      <c r="E20" s="183" t="s">
        <v>1980</v>
      </c>
      <c r="F20" s="188" t="s">
        <v>1981</v>
      </c>
      <c r="G20" s="188"/>
      <c r="H20" s="185" t="s">
        <v>1982</v>
      </c>
      <c r="I20" s="111">
        <f t="array" ref="I20">IF(AND(ISBLANK(I21:I26)),"",SUM(I21:I26))</f>
        <v>11018</v>
      </c>
      <c r="J20" s="111">
        <f t="array" ref="J20">IF(AND(ISBLANK(J21:J26)),"",SUM(J21:J26))</f>
        <v>6826</v>
      </c>
    </row>
    <row r="21" spans="1:919" ht="12.75" customHeight="1" x14ac:dyDescent="0.3">
      <c r="A21" s="45">
        <v>0.04</v>
      </c>
      <c r="B21" s="45">
        <v>1.28</v>
      </c>
      <c r="C21" s="45" t="str">
        <f t="shared" si="0"/>
        <v/>
      </c>
      <c r="D21" s="45" t="str">
        <f t="shared" si="0"/>
        <v/>
      </c>
      <c r="E21" s="183" t="s">
        <v>1983</v>
      </c>
      <c r="F21" s="189" t="s">
        <v>1984</v>
      </c>
      <c r="G21" s="188"/>
      <c r="H21" s="185" t="s">
        <v>57</v>
      </c>
      <c r="I21" s="112"/>
      <c r="J21" s="112"/>
    </row>
    <row r="22" spans="1:919" ht="12.75" customHeight="1" x14ac:dyDescent="0.3">
      <c r="A22" s="45">
        <v>0.05</v>
      </c>
      <c r="B22" s="45">
        <v>1.29</v>
      </c>
      <c r="C22" s="45" t="str">
        <f t="shared" si="0"/>
        <v/>
      </c>
      <c r="D22" s="45" t="str">
        <f t="shared" si="0"/>
        <v/>
      </c>
      <c r="E22" s="183" t="s">
        <v>1985</v>
      </c>
      <c r="F22" s="189" t="s">
        <v>1986</v>
      </c>
      <c r="G22" s="188"/>
      <c r="H22" s="185" t="s">
        <v>1987</v>
      </c>
      <c r="I22" s="112"/>
      <c r="J22" s="112"/>
    </row>
    <row r="23" spans="1:919" ht="12.75" customHeight="1" x14ac:dyDescent="0.3">
      <c r="A23" s="45">
        <v>0.06</v>
      </c>
      <c r="B23" s="45">
        <v>1.3</v>
      </c>
      <c r="C23" s="45">
        <f t="shared" si="0"/>
        <v>133.27599999999998</v>
      </c>
      <c r="D23" s="45">
        <f t="shared" si="0"/>
        <v>2220.7500000000005</v>
      </c>
      <c r="E23" s="183" t="s">
        <v>1988</v>
      </c>
      <c r="F23" s="189" t="s">
        <v>1989</v>
      </c>
      <c r="G23" s="188"/>
      <c r="H23" s="185" t="s">
        <v>1990</v>
      </c>
      <c r="I23" s="112">
        <v>11018</v>
      </c>
      <c r="J23" s="112">
        <v>6826</v>
      </c>
    </row>
    <row r="24" spans="1:919" ht="12.75" customHeight="1" x14ac:dyDescent="0.3">
      <c r="A24" s="45">
        <v>7.0000000000000007E-2</v>
      </c>
      <c r="B24" s="45">
        <v>1.31</v>
      </c>
      <c r="C24" s="45" t="str">
        <f t="shared" si="0"/>
        <v/>
      </c>
      <c r="D24" s="45" t="str">
        <f t="shared" si="0"/>
        <v/>
      </c>
      <c r="E24" s="183" t="s">
        <v>1991</v>
      </c>
      <c r="F24" s="189" t="s">
        <v>1992</v>
      </c>
      <c r="G24" s="188"/>
      <c r="H24" s="185" t="s">
        <v>1993</v>
      </c>
      <c r="I24" s="112"/>
      <c r="J24" s="112"/>
    </row>
    <row r="25" spans="1:919" ht="12.75" customHeight="1" x14ac:dyDescent="0.3">
      <c r="A25" s="45">
        <v>0.08</v>
      </c>
      <c r="B25" s="45">
        <v>1.32</v>
      </c>
      <c r="C25" s="45" t="str">
        <f t="shared" si="0"/>
        <v/>
      </c>
      <c r="D25" s="45" t="str">
        <f t="shared" si="0"/>
        <v/>
      </c>
      <c r="E25" s="183" t="s">
        <v>1994</v>
      </c>
      <c r="F25" s="189" t="s">
        <v>1995</v>
      </c>
      <c r="G25" s="188"/>
      <c r="H25" s="185" t="s">
        <v>1996</v>
      </c>
      <c r="I25" s="112"/>
      <c r="J25" s="112"/>
    </row>
    <row r="26" spans="1:919" ht="12.75" customHeight="1" x14ac:dyDescent="0.3">
      <c r="A26" s="45">
        <v>0.09</v>
      </c>
      <c r="B26" s="45">
        <v>1.33</v>
      </c>
      <c r="C26" s="45" t="str">
        <f t="shared" si="0"/>
        <v/>
      </c>
      <c r="D26" s="45" t="str">
        <f t="shared" si="0"/>
        <v/>
      </c>
      <c r="E26" s="183" t="s">
        <v>1997</v>
      </c>
      <c r="F26" s="189" t="s">
        <v>1998</v>
      </c>
      <c r="G26" s="188"/>
      <c r="H26" s="185" t="s">
        <v>76</v>
      </c>
      <c r="I26" s="112"/>
      <c r="J26" s="112"/>
    </row>
    <row r="27" spans="1:919" ht="12.75" customHeight="1" x14ac:dyDescent="0.3">
      <c r="A27" s="45">
        <v>0.1</v>
      </c>
      <c r="B27" s="45">
        <v>1.34</v>
      </c>
      <c r="C27" s="45" t="str">
        <f t="shared" si="0"/>
        <v/>
      </c>
      <c r="D27" s="45" t="str">
        <f t="shared" si="0"/>
        <v/>
      </c>
      <c r="E27" s="183" t="s">
        <v>1999</v>
      </c>
      <c r="F27" s="188" t="s">
        <v>2000</v>
      </c>
      <c r="G27" s="184"/>
      <c r="H27" s="185" t="s">
        <v>2001</v>
      </c>
      <c r="I27" s="111" t="str">
        <f t="array" ref="I27">IF(AND(ISBLANK(I28:I31)),"",SUM(I28:I31))</f>
        <v/>
      </c>
      <c r="J27" s="111" t="str">
        <f t="array" ref="J27">IF(AND(ISBLANK(J28:J31)),"",SUM(J28:J31))</f>
        <v/>
      </c>
    </row>
    <row r="28" spans="1:919" ht="12.75" customHeight="1" x14ac:dyDescent="0.3">
      <c r="A28" s="45">
        <v>0.11</v>
      </c>
      <c r="B28" s="45">
        <v>1.35</v>
      </c>
      <c r="C28" s="45" t="str">
        <f t="shared" si="0"/>
        <v/>
      </c>
      <c r="D28" s="45" t="str">
        <f t="shared" si="0"/>
        <v/>
      </c>
      <c r="E28" s="183" t="s">
        <v>2002</v>
      </c>
      <c r="F28" s="189" t="s">
        <v>1984</v>
      </c>
      <c r="G28" s="188"/>
      <c r="H28" s="185" t="s">
        <v>2003</v>
      </c>
      <c r="I28" s="112"/>
      <c r="J28" s="112"/>
    </row>
    <row r="29" spans="1:919" ht="12.75" customHeight="1" x14ac:dyDescent="0.3">
      <c r="A29" s="45">
        <v>0.12</v>
      </c>
      <c r="B29" s="45">
        <v>1.36</v>
      </c>
      <c r="C29" s="45" t="str">
        <f t="shared" si="0"/>
        <v/>
      </c>
      <c r="D29" s="45" t="str">
        <f t="shared" si="0"/>
        <v/>
      </c>
      <c r="E29" s="183" t="s">
        <v>2004</v>
      </c>
      <c r="F29" s="189" t="s">
        <v>1986</v>
      </c>
      <c r="G29" s="188"/>
      <c r="H29" s="185" t="s">
        <v>95</v>
      </c>
      <c r="I29" s="112"/>
      <c r="J29" s="112"/>
    </row>
    <row r="30" spans="1:919" ht="12.75" customHeight="1" x14ac:dyDescent="0.3">
      <c r="A30" s="45">
        <v>0.13</v>
      </c>
      <c r="B30" s="45">
        <v>1.37</v>
      </c>
      <c r="C30" s="45" t="str">
        <f t="shared" si="0"/>
        <v/>
      </c>
      <c r="D30" s="45" t="str">
        <f t="shared" si="0"/>
        <v/>
      </c>
      <c r="E30" s="183" t="s">
        <v>2005</v>
      </c>
      <c r="F30" s="189" t="s">
        <v>2006</v>
      </c>
      <c r="G30" s="188"/>
      <c r="H30" s="185" t="s">
        <v>274</v>
      </c>
      <c r="I30" s="112"/>
      <c r="J30" s="112"/>
    </row>
    <row r="31" spans="1:919" ht="12.75" customHeight="1" x14ac:dyDescent="0.3">
      <c r="A31" s="45">
        <v>0.14000000000000001</v>
      </c>
      <c r="B31" s="45">
        <v>1.38</v>
      </c>
      <c r="C31" s="45" t="str">
        <f t="shared" si="0"/>
        <v/>
      </c>
      <c r="D31" s="45" t="str">
        <f t="shared" si="0"/>
        <v/>
      </c>
      <c r="E31" s="183" t="s">
        <v>2007</v>
      </c>
      <c r="F31" s="189" t="s">
        <v>2008</v>
      </c>
      <c r="G31" s="188"/>
      <c r="H31" s="185" t="s">
        <v>110</v>
      </c>
      <c r="I31" s="112"/>
      <c r="J31" s="112"/>
    </row>
    <row r="32" spans="1:919" ht="12.75" customHeight="1" x14ac:dyDescent="0.3">
      <c r="A32" s="45">
        <v>0.15</v>
      </c>
      <c r="B32" s="45">
        <v>1.39</v>
      </c>
      <c r="C32" s="45" t="str">
        <f t="shared" si="0"/>
        <v/>
      </c>
      <c r="D32" s="45" t="str">
        <f t="shared" si="0"/>
        <v/>
      </c>
      <c r="E32" s="183" t="s">
        <v>2009</v>
      </c>
      <c r="F32" s="188" t="s">
        <v>2010</v>
      </c>
      <c r="G32" s="188"/>
      <c r="H32" s="185" t="s">
        <v>2011</v>
      </c>
      <c r="I32" s="112"/>
      <c r="J32" s="112"/>
    </row>
    <row r="33" spans="1:919" ht="12.75" customHeight="1" x14ac:dyDescent="0.3">
      <c r="A33" s="45">
        <v>0.16</v>
      </c>
      <c r="B33" s="45">
        <v>1.4</v>
      </c>
      <c r="C33" s="45">
        <f t="shared" si="0"/>
        <v>88.48</v>
      </c>
      <c r="D33" s="45">
        <f t="shared" si="0"/>
        <v>890.34999999999991</v>
      </c>
      <c r="E33" s="183" t="s">
        <v>2012</v>
      </c>
      <c r="F33" s="188" t="s">
        <v>2013</v>
      </c>
      <c r="G33" s="188"/>
      <c r="H33" s="185" t="s">
        <v>2014</v>
      </c>
      <c r="I33" s="111">
        <f t="array" ref="I33">IF(AND(ISBLANK(I34:I37)),"",SUM(I34:I37))</f>
        <v>2183</v>
      </c>
      <c r="J33" s="111">
        <f t="array" ref="J33">IF(AND(ISBLANK(J34:J37)),"",SUM(J34:J37))</f>
        <v>2537</v>
      </c>
    </row>
    <row r="34" spans="1:919" ht="12.75" customHeight="1" x14ac:dyDescent="0.3">
      <c r="A34" s="45">
        <v>0.17</v>
      </c>
      <c r="B34" s="45">
        <v>1.41</v>
      </c>
      <c r="C34" s="45" t="str">
        <f t="shared" si="0"/>
        <v/>
      </c>
      <c r="D34" s="45" t="str">
        <f t="shared" si="0"/>
        <v/>
      </c>
      <c r="E34" s="183" t="s">
        <v>2015</v>
      </c>
      <c r="F34" s="189" t="s">
        <v>2016</v>
      </c>
      <c r="G34" s="188"/>
      <c r="H34" s="185" t="s">
        <v>125</v>
      </c>
      <c r="I34" s="112"/>
      <c r="J34" s="112"/>
    </row>
    <row r="35" spans="1:919" ht="12.75" customHeight="1" x14ac:dyDescent="0.3">
      <c r="A35" s="45">
        <v>0.18</v>
      </c>
      <c r="B35" s="45">
        <v>1.42</v>
      </c>
      <c r="C35" s="45">
        <f t="shared" si="0"/>
        <v>99.415000000000006</v>
      </c>
      <c r="D35" s="45">
        <f t="shared" si="0"/>
        <v>903.05499999999995</v>
      </c>
      <c r="E35" s="183" t="s">
        <v>2017</v>
      </c>
      <c r="F35" s="190" t="s">
        <v>2018</v>
      </c>
      <c r="G35" s="191"/>
      <c r="H35" s="185" t="s">
        <v>141</v>
      </c>
      <c r="I35" s="112">
        <v>2183</v>
      </c>
      <c r="J35" s="113">
        <v>2537</v>
      </c>
    </row>
    <row r="36" spans="1:919" ht="12.75" customHeight="1" x14ac:dyDescent="0.3">
      <c r="A36" s="45">
        <v>0.2</v>
      </c>
      <c r="B36" s="45">
        <v>1.43</v>
      </c>
      <c r="C36" s="45" t="str">
        <f>IF(LEN(I36)=0,"",1+ABS((I36*A36)/LEN(I36))+A36)</f>
        <v/>
      </c>
      <c r="D36" s="45" t="str">
        <f>IF(LEN(J36)=0,"",1+ABS((J36*B36)/LEN(J36))+B36)</f>
        <v/>
      </c>
      <c r="E36" s="183" t="s">
        <v>2019</v>
      </c>
      <c r="F36" s="190" t="s">
        <v>2020</v>
      </c>
      <c r="G36" s="191"/>
      <c r="H36" s="185" t="s">
        <v>156</v>
      </c>
      <c r="I36" s="112"/>
      <c r="J36" s="113"/>
    </row>
    <row r="37" spans="1:919" ht="12.75" customHeight="1" x14ac:dyDescent="0.3">
      <c r="A37" s="45">
        <v>0.22</v>
      </c>
      <c r="B37" s="45">
        <v>1.44</v>
      </c>
      <c r="C37" s="45" t="str">
        <f>IF(LEN(I37)=0,"",1+ABS((I37*A37)/LEN(I37))+A37)</f>
        <v/>
      </c>
      <c r="D37" s="45" t="str">
        <f>IF(LEN(J37)=0,"",1+ABS((J37*B37)/LEN(J37))+B37)</f>
        <v/>
      </c>
      <c r="E37" s="183" t="s">
        <v>2021</v>
      </c>
      <c r="F37" s="190" t="s">
        <v>2022</v>
      </c>
      <c r="G37" s="191"/>
      <c r="H37" s="185" t="s">
        <v>184</v>
      </c>
      <c r="I37" s="112"/>
      <c r="J37" s="113"/>
    </row>
    <row r="38" spans="1:919" ht="3.75" customHeight="1" x14ac:dyDescent="0.3">
      <c r="E38" s="37"/>
      <c r="F38" s="37"/>
      <c r="G38" s="37"/>
      <c r="H38" s="37"/>
      <c r="I38" s="37"/>
    </row>
    <row r="39" spans="1:919" ht="22.2" x14ac:dyDescent="0.3">
      <c r="E39" s="37"/>
      <c r="F39" s="37"/>
      <c r="G39" s="37"/>
      <c r="H39" s="37"/>
      <c r="I39" s="37"/>
      <c r="J39" s="34"/>
    </row>
    <row r="40" spans="1:919" s="146" customFormat="1" ht="17.25" customHeight="1" x14ac:dyDescent="0.3">
      <c r="E40" s="147"/>
      <c r="J40" s="148" t="s">
        <v>2023</v>
      </c>
    </row>
    <row r="41" spans="1:919" ht="27.15" customHeight="1" x14ac:dyDescent="0.3">
      <c r="E41" s="177" t="s">
        <v>1974</v>
      </c>
      <c r="F41" s="178" t="s">
        <v>1969</v>
      </c>
      <c r="G41" s="178" t="s">
        <v>1975</v>
      </c>
      <c r="H41" s="179" t="s">
        <v>1976</v>
      </c>
      <c r="I41" s="179" t="str">
        <f>I16</f>
        <v>Iznos tekuće godine</v>
      </c>
      <c r="J41" s="179" t="str">
        <f>J16</f>
        <v>Iznos prethodne godine (početno stanje)</v>
      </c>
      <c r="K41" s="50"/>
    </row>
    <row r="42" spans="1:919" s="51" customFormat="1" ht="13.5" customHeight="1" x14ac:dyDescent="0.3">
      <c r="A42" s="45"/>
      <c r="B42" s="45"/>
      <c r="C42" s="45"/>
      <c r="D42" s="45"/>
      <c r="E42" s="180">
        <v>1</v>
      </c>
      <c r="F42" s="181">
        <v>2</v>
      </c>
      <c r="G42" s="181">
        <v>3</v>
      </c>
      <c r="H42" s="182">
        <v>4</v>
      </c>
      <c r="I42" s="182">
        <v>5</v>
      </c>
      <c r="J42" s="182">
        <v>6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</row>
    <row r="43" spans="1:919" ht="13.5" customHeight="1" x14ac:dyDescent="0.3">
      <c r="A43" s="45">
        <v>0.23</v>
      </c>
      <c r="B43" s="45">
        <v>1.45</v>
      </c>
      <c r="C43" s="45" t="str">
        <f>IF(LEN(I43)=0,"",1+ABS((I43*A43)/LEN(I43))+A43)</f>
        <v/>
      </c>
      <c r="D43" s="45" t="str">
        <f>IF(LEN(J43)=0,"",1+ABS((J43*B43)/LEN(J43))+B43)</f>
        <v/>
      </c>
      <c r="E43" s="183" t="s">
        <v>2024</v>
      </c>
      <c r="F43" s="192" t="s">
        <v>2025</v>
      </c>
      <c r="G43" s="185"/>
      <c r="H43" s="185" t="s">
        <v>2026</v>
      </c>
      <c r="I43" s="112"/>
      <c r="J43" s="112"/>
    </row>
    <row r="44" spans="1:919" ht="13.5" customHeight="1" x14ac:dyDescent="0.3">
      <c r="A44" s="45">
        <v>0.28000000000000003</v>
      </c>
      <c r="B44" s="45">
        <v>1.46</v>
      </c>
      <c r="C44" s="45" t="str">
        <f t="shared" ref="C44:D64" si="1">IF(LEN(I44)=0,"",1+ABS((I44*A44)/LEN(I44))+A44)</f>
        <v/>
      </c>
      <c r="D44" s="45" t="str">
        <f t="shared" si="1"/>
        <v/>
      </c>
      <c r="E44" s="183" t="s">
        <v>2027</v>
      </c>
      <c r="F44" s="192" t="s">
        <v>2028</v>
      </c>
      <c r="G44" s="185"/>
      <c r="H44" s="185" t="s">
        <v>199</v>
      </c>
      <c r="I44" s="112"/>
      <c r="J44" s="112"/>
    </row>
    <row r="45" spans="1:919" ht="13.5" customHeight="1" x14ac:dyDescent="0.3">
      <c r="A45" s="45">
        <v>0.28999999999999998</v>
      </c>
      <c r="B45" s="45">
        <v>1.47</v>
      </c>
      <c r="C45" s="45" t="str">
        <f t="shared" si="1"/>
        <v/>
      </c>
      <c r="D45" s="45" t="str">
        <f t="shared" si="1"/>
        <v/>
      </c>
      <c r="E45" s="183" t="s">
        <v>2029</v>
      </c>
      <c r="F45" s="188" t="s">
        <v>2030</v>
      </c>
      <c r="G45" s="185"/>
      <c r="H45" s="185" t="s">
        <v>2031</v>
      </c>
      <c r="I45" s="112"/>
      <c r="J45" s="112"/>
    </row>
    <row r="46" spans="1:919" ht="13.5" customHeight="1" x14ac:dyDescent="0.3">
      <c r="A46" s="45">
        <v>0.3</v>
      </c>
      <c r="B46" s="45">
        <v>1.48</v>
      </c>
      <c r="C46" s="45" t="str">
        <f t="shared" si="1"/>
        <v/>
      </c>
      <c r="D46" s="45" t="str">
        <f t="shared" si="1"/>
        <v/>
      </c>
      <c r="E46" s="183" t="s">
        <v>2032</v>
      </c>
      <c r="F46" s="188" t="s">
        <v>2033</v>
      </c>
      <c r="G46" s="185"/>
      <c r="H46" s="185" t="s">
        <v>224</v>
      </c>
      <c r="I46" s="112"/>
      <c r="J46" s="112"/>
    </row>
    <row r="47" spans="1:919" ht="13.5" customHeight="1" x14ac:dyDescent="0.3">
      <c r="A47" s="45">
        <v>0.31</v>
      </c>
      <c r="B47" s="45">
        <v>1.49</v>
      </c>
      <c r="C47" s="45" t="str">
        <f t="shared" si="1"/>
        <v/>
      </c>
      <c r="D47" s="45" t="str">
        <f t="shared" si="1"/>
        <v/>
      </c>
      <c r="E47" s="183" t="s">
        <v>2034</v>
      </c>
      <c r="F47" s="188" t="s">
        <v>2035</v>
      </c>
      <c r="G47" s="185"/>
      <c r="H47" s="185" t="s">
        <v>2036</v>
      </c>
      <c r="I47" s="112"/>
      <c r="J47" s="112"/>
    </row>
    <row r="48" spans="1:919" ht="13.5" customHeight="1" x14ac:dyDescent="0.3">
      <c r="A48" s="45">
        <v>0.32</v>
      </c>
      <c r="B48" s="45">
        <v>1.5</v>
      </c>
      <c r="C48" s="45" t="str">
        <f t="shared" si="1"/>
        <v/>
      </c>
      <c r="D48" s="45" t="str">
        <f t="shared" si="1"/>
        <v/>
      </c>
      <c r="E48" s="183" t="s">
        <v>2037</v>
      </c>
      <c r="F48" s="188" t="s">
        <v>2038</v>
      </c>
      <c r="G48" s="185"/>
      <c r="H48" s="185" t="s">
        <v>625</v>
      </c>
      <c r="I48" s="111" t="str">
        <f t="array" ref="I48">IF(AND(ISBLANK(I49:I50)),"",SUM(I49:I50))</f>
        <v/>
      </c>
      <c r="J48" s="111" t="str">
        <f t="array" ref="J48">IF(AND(ISBLANK(J49:J50)),"",SUM(J49:J50))</f>
        <v/>
      </c>
    </row>
    <row r="49" spans="1:10" ht="13.5" customHeight="1" x14ac:dyDescent="0.3">
      <c r="A49" s="45">
        <v>0.33</v>
      </c>
      <c r="B49" s="45">
        <v>1.51</v>
      </c>
      <c r="C49" s="45" t="str">
        <f t="shared" si="1"/>
        <v/>
      </c>
      <c r="D49" s="45" t="str">
        <f t="shared" si="1"/>
        <v/>
      </c>
      <c r="E49" s="183" t="s">
        <v>2039</v>
      </c>
      <c r="F49" s="189" t="s">
        <v>2040</v>
      </c>
      <c r="G49" s="185"/>
      <c r="H49" s="185" t="s">
        <v>286</v>
      </c>
      <c r="I49" s="112"/>
      <c r="J49" s="112"/>
    </row>
    <row r="50" spans="1:10" ht="13.5" customHeight="1" x14ac:dyDescent="0.3">
      <c r="A50" s="45">
        <v>0.34</v>
      </c>
      <c r="B50" s="45">
        <v>1.52</v>
      </c>
      <c r="C50" s="45" t="str">
        <f t="shared" si="1"/>
        <v/>
      </c>
      <c r="D50" s="45" t="str">
        <f t="shared" si="1"/>
        <v/>
      </c>
      <c r="E50" s="183" t="s">
        <v>2041</v>
      </c>
      <c r="F50" s="189" t="s">
        <v>2042</v>
      </c>
      <c r="G50" s="185"/>
      <c r="H50" s="185" t="s">
        <v>298</v>
      </c>
      <c r="I50" s="112"/>
      <c r="J50" s="112"/>
    </row>
    <row r="51" spans="1:10" ht="13.5" customHeight="1" x14ac:dyDescent="0.3">
      <c r="A51" s="45">
        <v>0.35</v>
      </c>
      <c r="B51" s="45">
        <v>1.53</v>
      </c>
      <c r="C51" s="45" t="str">
        <f t="shared" si="1"/>
        <v/>
      </c>
      <c r="D51" s="45" t="str">
        <f t="shared" si="1"/>
        <v/>
      </c>
      <c r="E51" s="183" t="s">
        <v>2043</v>
      </c>
      <c r="F51" s="188" t="s">
        <v>2044</v>
      </c>
      <c r="G51" s="185"/>
      <c r="H51" s="185" t="s">
        <v>604</v>
      </c>
      <c r="I51" s="111" t="str">
        <f t="array" ref="I51">IF(AND(ISBLANK(I52:I55)),"",SUM(I52:I55))</f>
        <v/>
      </c>
      <c r="J51" s="111" t="str">
        <f t="array" ref="J51">IF(AND(ISBLANK(J52:J55)),"",SUM(J52:J55))</f>
        <v/>
      </c>
    </row>
    <row r="52" spans="1:10" ht="13.5" customHeight="1" x14ac:dyDescent="0.3">
      <c r="A52" s="45">
        <v>0.36</v>
      </c>
      <c r="B52" s="45">
        <v>1.54</v>
      </c>
      <c r="C52" s="45" t="str">
        <f t="shared" si="1"/>
        <v/>
      </c>
      <c r="D52" s="45" t="str">
        <f t="shared" si="1"/>
        <v/>
      </c>
      <c r="E52" s="183" t="s">
        <v>2045</v>
      </c>
      <c r="F52" s="189" t="s">
        <v>2046</v>
      </c>
      <c r="G52" s="185"/>
      <c r="H52" s="185" t="s">
        <v>2047</v>
      </c>
      <c r="I52" s="112"/>
      <c r="J52" s="112"/>
    </row>
    <row r="53" spans="1:10" ht="13.5" customHeight="1" x14ac:dyDescent="0.3">
      <c r="A53" s="45">
        <v>0.37</v>
      </c>
      <c r="B53" s="45">
        <v>1.55</v>
      </c>
      <c r="C53" s="45" t="str">
        <f t="shared" si="1"/>
        <v/>
      </c>
      <c r="D53" s="45" t="str">
        <f t="shared" si="1"/>
        <v/>
      </c>
      <c r="E53" s="183" t="s">
        <v>2048</v>
      </c>
      <c r="F53" s="189" t="s">
        <v>2049</v>
      </c>
      <c r="G53" s="185"/>
      <c r="H53" s="185" t="s">
        <v>318</v>
      </c>
      <c r="I53" s="112"/>
      <c r="J53" s="112"/>
    </row>
    <row r="54" spans="1:10" ht="13.5" customHeight="1" x14ac:dyDescent="0.3">
      <c r="A54" s="45">
        <v>0.38</v>
      </c>
      <c r="B54" s="45">
        <v>1.56</v>
      </c>
      <c r="C54" s="45" t="str">
        <f t="shared" si="1"/>
        <v/>
      </c>
      <c r="D54" s="45" t="str">
        <f t="shared" si="1"/>
        <v/>
      </c>
      <c r="E54" s="183" t="s">
        <v>2050</v>
      </c>
      <c r="F54" s="189" t="s">
        <v>2051</v>
      </c>
      <c r="G54" s="185"/>
      <c r="H54" s="185" t="s">
        <v>2052</v>
      </c>
      <c r="I54" s="112"/>
      <c r="J54" s="112"/>
    </row>
    <row r="55" spans="1:10" ht="13.5" customHeight="1" x14ac:dyDescent="0.3">
      <c r="A55" s="45">
        <v>0.4</v>
      </c>
      <c r="B55" s="45">
        <v>1.57</v>
      </c>
      <c r="C55" s="45" t="str">
        <f t="shared" si="1"/>
        <v/>
      </c>
      <c r="D55" s="45" t="str">
        <f t="shared" si="1"/>
        <v/>
      </c>
      <c r="E55" s="183" t="s">
        <v>2053</v>
      </c>
      <c r="F55" s="189" t="s">
        <v>2054</v>
      </c>
      <c r="G55" s="185"/>
      <c r="H55" s="185" t="s">
        <v>327</v>
      </c>
      <c r="I55" s="112"/>
      <c r="J55" s="112"/>
    </row>
    <row r="56" spans="1:10" ht="13.5" customHeight="1" x14ac:dyDescent="0.3">
      <c r="A56" s="45">
        <v>0.41</v>
      </c>
      <c r="B56" s="45">
        <v>1.58</v>
      </c>
      <c r="C56" s="45" t="str">
        <f t="shared" si="1"/>
        <v/>
      </c>
      <c r="D56" s="45" t="str">
        <f t="shared" si="1"/>
        <v/>
      </c>
      <c r="E56" s="183" t="s">
        <v>2055</v>
      </c>
      <c r="F56" s="192" t="s">
        <v>2056</v>
      </c>
      <c r="G56" s="185"/>
      <c r="H56" s="185" t="s">
        <v>335</v>
      </c>
      <c r="I56" s="112"/>
      <c r="J56" s="112"/>
    </row>
    <row r="57" spans="1:10" ht="13.5" customHeight="1" x14ac:dyDescent="0.3">
      <c r="A57" s="45">
        <v>0.42</v>
      </c>
      <c r="B57" s="45">
        <v>1.59</v>
      </c>
      <c r="C57" s="45">
        <f>IF(LEN(I57)=0,"",1+ABS((I57*A57)/LEN(I57))+A57)</f>
        <v>143.16999999999999</v>
      </c>
      <c r="D57" s="45">
        <f t="shared" si="1"/>
        <v>539.21500000000003</v>
      </c>
      <c r="E57" s="183" t="s">
        <v>2057</v>
      </c>
      <c r="F57" s="192" t="s">
        <v>2058</v>
      </c>
      <c r="G57" s="185"/>
      <c r="H57" s="185" t="s">
        <v>344</v>
      </c>
      <c r="I57" s="112">
        <v>1350</v>
      </c>
      <c r="J57" s="112">
        <v>1350</v>
      </c>
    </row>
    <row r="58" spans="1:10" ht="13.5" customHeight="1" x14ac:dyDescent="0.3">
      <c r="A58" s="45">
        <v>0.43</v>
      </c>
      <c r="B58" s="45">
        <v>1.6</v>
      </c>
      <c r="C58" s="45" t="str">
        <f>IF(LEN(I58)=0,"",1+ABS((I58*A58)/LEN(I58))+A58)</f>
        <v/>
      </c>
      <c r="D58" s="45" t="str">
        <f t="shared" si="1"/>
        <v/>
      </c>
      <c r="E58" s="186" t="s">
        <v>2059</v>
      </c>
      <c r="F58" s="193" t="s">
        <v>2060</v>
      </c>
      <c r="G58" s="185"/>
      <c r="H58" s="179" t="s">
        <v>353</v>
      </c>
      <c r="I58" s="114"/>
      <c r="J58" s="114"/>
    </row>
    <row r="59" spans="1:10" ht="13.5" customHeight="1" x14ac:dyDescent="0.3">
      <c r="A59" s="45">
        <v>0.44</v>
      </c>
      <c r="B59" s="45">
        <v>1.61</v>
      </c>
      <c r="C59" s="45">
        <f t="shared" si="1"/>
        <v>32867.313333333332</v>
      </c>
      <c r="D59" s="45">
        <f t="shared" si="1"/>
        <v>132582.62166666667</v>
      </c>
      <c r="E59" s="186" t="s">
        <v>2061</v>
      </c>
      <c r="F59" s="192" t="s">
        <v>2062</v>
      </c>
      <c r="G59" s="185"/>
      <c r="H59" s="179" t="s">
        <v>362</v>
      </c>
      <c r="I59" s="194">
        <f>IFERROR(IF(AND(I60,I66,I67,I68,I72,I77,I78,I83,I84,I85,I86)="","",SUM(I60,I66,I67,I68,I72,I77,I78,I83,I84,I85,I86)),"")</f>
        <v>448171</v>
      </c>
      <c r="J59" s="194">
        <f>IFERROR(IF(AND(J60,J66,J67,J68,J72,J77,J78,J83,J84,J85,J86)="","",SUM(J60,J66,J67,J68,J72,J77,J78,J83,J84,J85,J86)),"")</f>
        <v>494087</v>
      </c>
    </row>
    <row r="60" spans="1:10" ht="13.5" customHeight="1" x14ac:dyDescent="0.3">
      <c r="A60" s="45">
        <v>0.45</v>
      </c>
      <c r="B60" s="45">
        <v>1.62</v>
      </c>
      <c r="C60" s="45" t="str">
        <f t="shared" si="1"/>
        <v/>
      </c>
      <c r="D60" s="45" t="str">
        <f t="shared" si="1"/>
        <v/>
      </c>
      <c r="E60" s="183" t="s">
        <v>1980</v>
      </c>
      <c r="F60" s="192" t="s">
        <v>2063</v>
      </c>
      <c r="G60" s="185"/>
      <c r="H60" s="185" t="s">
        <v>370</v>
      </c>
      <c r="I60" s="111" t="str">
        <f t="array" ref="I60">IF(AND(ISBLANK(I61:I65)),"",SUM(I61:I65))</f>
        <v/>
      </c>
      <c r="J60" s="111" t="str">
        <f t="array" ref="J60">IF(AND(ISBLANK(J61:J65)),"",SUM(J61:J65))</f>
        <v/>
      </c>
    </row>
    <row r="61" spans="1:10" ht="13.5" customHeight="1" x14ac:dyDescent="0.3">
      <c r="A61" s="45">
        <v>0.46</v>
      </c>
      <c r="B61" s="45">
        <v>1.63</v>
      </c>
      <c r="C61" s="45" t="str">
        <f t="shared" si="1"/>
        <v/>
      </c>
      <c r="D61" s="45" t="str">
        <f t="shared" si="1"/>
        <v/>
      </c>
      <c r="E61" s="183" t="s">
        <v>1983</v>
      </c>
      <c r="F61" s="189" t="s">
        <v>2064</v>
      </c>
      <c r="G61" s="185"/>
      <c r="H61" s="185" t="s">
        <v>378</v>
      </c>
      <c r="I61" s="112"/>
      <c r="J61" s="112"/>
    </row>
    <row r="62" spans="1:10" ht="13.5" customHeight="1" x14ac:dyDescent="0.3">
      <c r="A62" s="45">
        <v>0.47</v>
      </c>
      <c r="B62" s="45">
        <v>1.64</v>
      </c>
      <c r="C62" s="45" t="str">
        <f t="shared" si="1"/>
        <v/>
      </c>
      <c r="D62" s="45" t="str">
        <f t="shared" si="1"/>
        <v/>
      </c>
      <c r="E62" s="183" t="s">
        <v>1985</v>
      </c>
      <c r="F62" s="189" t="s">
        <v>2065</v>
      </c>
      <c r="G62" s="185"/>
      <c r="H62" s="185" t="s">
        <v>2066</v>
      </c>
      <c r="I62" s="112"/>
      <c r="J62" s="112"/>
    </row>
    <row r="63" spans="1:10" ht="13.5" customHeight="1" x14ac:dyDescent="0.3">
      <c r="A63" s="45">
        <v>0.48</v>
      </c>
      <c r="B63" s="45">
        <v>1.65</v>
      </c>
      <c r="C63" s="45" t="str">
        <f t="shared" si="1"/>
        <v/>
      </c>
      <c r="D63" s="45" t="str">
        <f t="shared" si="1"/>
        <v/>
      </c>
      <c r="E63" s="183" t="s">
        <v>1988</v>
      </c>
      <c r="F63" s="189" t="s">
        <v>2067</v>
      </c>
      <c r="G63" s="185"/>
      <c r="H63" s="185" t="s">
        <v>393</v>
      </c>
      <c r="I63" s="112"/>
      <c r="J63" s="112"/>
    </row>
    <row r="64" spans="1:10" ht="13.5" customHeight="1" x14ac:dyDescent="0.3">
      <c r="A64" s="45">
        <v>0.49</v>
      </c>
      <c r="B64" s="45">
        <v>1.66</v>
      </c>
      <c r="C64" s="45" t="str">
        <f t="shared" si="1"/>
        <v/>
      </c>
      <c r="D64" s="45" t="str">
        <f t="shared" si="1"/>
        <v/>
      </c>
      <c r="E64" s="183" t="s">
        <v>1991</v>
      </c>
      <c r="F64" s="189" t="s">
        <v>2068</v>
      </c>
      <c r="G64" s="185"/>
      <c r="H64" s="185" t="s">
        <v>400</v>
      </c>
      <c r="I64" s="112"/>
      <c r="J64" s="112"/>
    </row>
    <row r="65" spans="1:10" ht="13.5" customHeight="1" x14ac:dyDescent="0.3">
      <c r="A65" s="45">
        <v>0.5</v>
      </c>
      <c r="B65" s="45">
        <v>1.67</v>
      </c>
      <c r="C65" s="45" t="str">
        <f t="shared" ref="C65:D78" si="2">IF(LEN(I65)=0,"",1+ABS((I65*A65)/LEN(I65))+A65)</f>
        <v/>
      </c>
      <c r="D65" s="45" t="str">
        <f t="shared" si="2"/>
        <v/>
      </c>
      <c r="E65" s="183" t="s">
        <v>1994</v>
      </c>
      <c r="F65" s="189" t="s">
        <v>2069</v>
      </c>
      <c r="G65" s="185"/>
      <c r="H65" s="185" t="s">
        <v>408</v>
      </c>
      <c r="I65" s="112"/>
      <c r="J65" s="112"/>
    </row>
    <row r="66" spans="1:10" ht="13.5" customHeight="1" x14ac:dyDescent="0.3">
      <c r="A66" s="45">
        <v>0.51</v>
      </c>
      <c r="B66" s="45">
        <v>1.68</v>
      </c>
      <c r="C66" s="45" t="str">
        <f t="shared" si="2"/>
        <v/>
      </c>
      <c r="D66" s="45" t="str">
        <f t="shared" si="2"/>
        <v/>
      </c>
      <c r="E66" s="183" t="s">
        <v>1999</v>
      </c>
      <c r="F66" s="192" t="s">
        <v>2070</v>
      </c>
      <c r="G66" s="185"/>
      <c r="H66" s="185" t="s">
        <v>414</v>
      </c>
      <c r="I66" s="112"/>
      <c r="J66" s="112"/>
    </row>
    <row r="67" spans="1:10" ht="13.5" customHeight="1" x14ac:dyDescent="0.3">
      <c r="A67" s="45">
        <v>0.52</v>
      </c>
      <c r="B67" s="45">
        <v>1.69</v>
      </c>
      <c r="C67" s="45" t="str">
        <f t="shared" si="2"/>
        <v/>
      </c>
      <c r="D67" s="45" t="str">
        <f t="shared" si="2"/>
        <v/>
      </c>
      <c r="E67" s="183" t="s">
        <v>2009</v>
      </c>
      <c r="F67" s="192" t="s">
        <v>2071</v>
      </c>
      <c r="G67" s="185"/>
      <c r="H67" s="185" t="s">
        <v>423</v>
      </c>
      <c r="I67" s="112"/>
      <c r="J67" s="112"/>
    </row>
    <row r="68" spans="1:10" ht="13.5" customHeight="1" x14ac:dyDescent="0.3">
      <c r="A68" s="45">
        <v>0.53</v>
      </c>
      <c r="B68" s="45">
        <v>1.7</v>
      </c>
      <c r="C68" s="45">
        <f t="shared" si="2"/>
        <v>10136.896666666667</v>
      </c>
      <c r="D68" s="45">
        <f t="shared" si="2"/>
        <v>18962.460000000003</v>
      </c>
      <c r="E68" s="183" t="s">
        <v>2012</v>
      </c>
      <c r="F68" s="192" t="s">
        <v>2072</v>
      </c>
      <c r="G68" s="185"/>
      <c r="H68" s="185" t="s">
        <v>2073</v>
      </c>
      <c r="I68" s="111">
        <f t="array" ref="I68">IF(AND(ISBLANK(I69:I71)),"",SUM(I69:I71))</f>
        <v>114740</v>
      </c>
      <c r="J68" s="111">
        <f t="array" ref="J68">IF(AND(ISBLANK(J69:J71)),"",SUM(J69:J71))</f>
        <v>55764</v>
      </c>
    </row>
    <row r="69" spans="1:10" ht="13.5" customHeight="1" x14ac:dyDescent="0.3">
      <c r="A69" s="45">
        <v>0.54</v>
      </c>
      <c r="B69" s="45">
        <v>1.71</v>
      </c>
      <c r="C69" s="45">
        <f t="shared" si="2"/>
        <v>10328.140000000001</v>
      </c>
      <c r="D69" s="45">
        <f t="shared" si="2"/>
        <v>19073.998</v>
      </c>
      <c r="E69" s="183" t="s">
        <v>2015</v>
      </c>
      <c r="F69" s="189" t="s">
        <v>2074</v>
      </c>
      <c r="G69" s="185"/>
      <c r="H69" s="185" t="s">
        <v>429</v>
      </c>
      <c r="I69" s="112">
        <v>114740</v>
      </c>
      <c r="J69" s="112">
        <v>55764</v>
      </c>
    </row>
    <row r="70" spans="1:10" ht="13.5" customHeight="1" x14ac:dyDescent="0.3">
      <c r="A70" s="45">
        <v>0.55000000000000004</v>
      </c>
      <c r="B70" s="45">
        <v>1.72</v>
      </c>
      <c r="C70" s="45" t="str">
        <f t="shared" si="2"/>
        <v/>
      </c>
      <c r="D70" s="45" t="str">
        <f t="shared" si="2"/>
        <v/>
      </c>
      <c r="E70" s="183" t="s">
        <v>2017</v>
      </c>
      <c r="F70" s="189" t="s">
        <v>2075</v>
      </c>
      <c r="G70" s="185"/>
      <c r="H70" s="185" t="s">
        <v>437</v>
      </c>
      <c r="I70" s="112"/>
      <c r="J70" s="112"/>
    </row>
    <row r="71" spans="1:10" ht="13.5" customHeight="1" x14ac:dyDescent="0.3">
      <c r="A71" s="45">
        <v>0.56000000000000005</v>
      </c>
      <c r="B71" s="45">
        <v>1.73</v>
      </c>
      <c r="C71" s="45" t="str">
        <f t="shared" si="2"/>
        <v/>
      </c>
      <c r="D71" s="45" t="str">
        <f t="shared" si="2"/>
        <v/>
      </c>
      <c r="E71" s="183" t="s">
        <v>2019</v>
      </c>
      <c r="F71" s="189" t="s">
        <v>2076</v>
      </c>
      <c r="G71" s="185"/>
      <c r="H71" s="185" t="s">
        <v>444</v>
      </c>
      <c r="I71" s="112"/>
      <c r="J71" s="112"/>
    </row>
    <row r="72" spans="1:10" ht="13.5" customHeight="1" x14ac:dyDescent="0.3">
      <c r="A72" s="45">
        <v>0.56999999999999995</v>
      </c>
      <c r="B72" s="45">
        <v>1.74</v>
      </c>
      <c r="C72" s="45" t="str">
        <f t="shared" si="2"/>
        <v/>
      </c>
      <c r="D72" s="45" t="str">
        <f t="shared" si="2"/>
        <v/>
      </c>
      <c r="E72" s="183" t="s">
        <v>2024</v>
      </c>
      <c r="F72" s="192" t="s">
        <v>2077</v>
      </c>
      <c r="G72" s="185"/>
      <c r="H72" s="185" t="s">
        <v>451</v>
      </c>
      <c r="I72" s="111" t="str">
        <f t="array" ref="I72">IF(AND(ISBLANK(I73:I76)),"",SUM(I73:I76))</f>
        <v/>
      </c>
      <c r="J72" s="111" t="str">
        <f t="array" ref="J72">IF(AND(ISBLANK(J73:J76)),"",SUM(J73:J76))</f>
        <v/>
      </c>
    </row>
    <row r="73" spans="1:10" ht="13.5" customHeight="1" x14ac:dyDescent="0.3">
      <c r="A73" s="45">
        <v>0.57999999999999996</v>
      </c>
      <c r="B73" s="45">
        <v>1.75</v>
      </c>
      <c r="C73" s="45" t="str">
        <f t="shared" si="2"/>
        <v/>
      </c>
      <c r="D73" s="45" t="str">
        <f t="shared" si="2"/>
        <v/>
      </c>
      <c r="E73" s="183" t="s">
        <v>2078</v>
      </c>
      <c r="F73" s="189" t="s">
        <v>2046</v>
      </c>
      <c r="G73" s="185"/>
      <c r="H73" s="185" t="s">
        <v>262</v>
      </c>
      <c r="I73" s="112"/>
      <c r="J73" s="112"/>
    </row>
    <row r="74" spans="1:10" ht="13.5" customHeight="1" x14ac:dyDescent="0.3">
      <c r="A74" s="45">
        <v>0.59</v>
      </c>
      <c r="B74" s="45">
        <v>1.76</v>
      </c>
      <c r="C74" s="45" t="str">
        <f t="shared" si="2"/>
        <v/>
      </c>
      <c r="D74" s="45" t="str">
        <f t="shared" si="2"/>
        <v/>
      </c>
      <c r="E74" s="183" t="s">
        <v>2079</v>
      </c>
      <c r="F74" s="189" t="s">
        <v>2049</v>
      </c>
      <c r="G74" s="185"/>
      <c r="H74" s="185" t="s">
        <v>459</v>
      </c>
      <c r="I74" s="112"/>
      <c r="J74" s="112"/>
    </row>
    <row r="75" spans="1:10" ht="13.5" customHeight="1" x14ac:dyDescent="0.3">
      <c r="A75" s="45">
        <v>0.6</v>
      </c>
      <c r="B75" s="45">
        <v>1.77</v>
      </c>
      <c r="C75" s="45" t="str">
        <f t="shared" si="2"/>
        <v/>
      </c>
      <c r="D75" s="45" t="str">
        <f t="shared" si="2"/>
        <v/>
      </c>
      <c r="E75" s="183" t="s">
        <v>2080</v>
      </c>
      <c r="F75" s="189" t="s">
        <v>2051</v>
      </c>
      <c r="G75" s="185"/>
      <c r="H75" s="185" t="s">
        <v>464</v>
      </c>
      <c r="I75" s="112"/>
      <c r="J75" s="112"/>
    </row>
    <row r="76" spans="1:10" ht="13.5" customHeight="1" x14ac:dyDescent="0.3">
      <c r="A76" s="45">
        <v>0.61</v>
      </c>
      <c r="B76" s="45">
        <v>1.78</v>
      </c>
      <c r="C76" s="45" t="str">
        <f t="shared" si="2"/>
        <v/>
      </c>
      <c r="D76" s="45" t="str">
        <f t="shared" si="2"/>
        <v/>
      </c>
      <c r="E76" s="183" t="s">
        <v>2081</v>
      </c>
      <c r="F76" s="189" t="s">
        <v>2054</v>
      </c>
      <c r="G76" s="185"/>
      <c r="H76" s="185" t="s">
        <v>2082</v>
      </c>
      <c r="I76" s="112"/>
      <c r="J76" s="112"/>
    </row>
    <row r="77" spans="1:10" ht="13.5" customHeight="1" x14ac:dyDescent="0.3">
      <c r="A77" s="45">
        <v>0.62</v>
      </c>
      <c r="B77" s="45">
        <v>1.79</v>
      </c>
      <c r="C77" s="45" t="str">
        <f t="shared" si="2"/>
        <v/>
      </c>
      <c r="D77" s="45" t="str">
        <f t="shared" si="2"/>
        <v/>
      </c>
      <c r="E77" s="183" t="s">
        <v>2027</v>
      </c>
      <c r="F77" s="188" t="s">
        <v>2056</v>
      </c>
      <c r="G77" s="185"/>
      <c r="H77" s="185" t="s">
        <v>586</v>
      </c>
      <c r="I77" s="112"/>
      <c r="J77" s="112"/>
    </row>
    <row r="78" spans="1:10" ht="13.5" customHeight="1" x14ac:dyDescent="0.3">
      <c r="A78" s="45">
        <v>0.63</v>
      </c>
      <c r="B78" s="45">
        <v>1.8</v>
      </c>
      <c r="C78" s="45" t="str">
        <f t="shared" si="2"/>
        <v/>
      </c>
      <c r="D78" s="45" t="str">
        <f t="shared" si="2"/>
        <v/>
      </c>
      <c r="E78" s="183" t="s">
        <v>2029</v>
      </c>
      <c r="F78" s="188" t="s">
        <v>2083</v>
      </c>
      <c r="G78" s="185"/>
      <c r="H78" s="185" t="s">
        <v>469</v>
      </c>
      <c r="I78" s="112"/>
      <c r="J78" s="112"/>
    </row>
    <row r="79" spans="1:10" ht="21" customHeight="1" x14ac:dyDescent="0.3">
      <c r="E79" s="37"/>
      <c r="F79" s="37"/>
      <c r="G79" s="37"/>
      <c r="H79" s="37"/>
      <c r="I79" s="37"/>
    </row>
    <row r="80" spans="1:10" s="146" customFormat="1" ht="27" customHeight="1" x14ac:dyDescent="0.3">
      <c r="E80" s="147"/>
      <c r="J80" s="148" t="s">
        <v>2084</v>
      </c>
    </row>
    <row r="81" spans="1:919" ht="27.15" customHeight="1" x14ac:dyDescent="0.3">
      <c r="E81" s="177" t="s">
        <v>1974</v>
      </c>
      <c r="F81" s="178" t="s">
        <v>1969</v>
      </c>
      <c r="G81" s="178" t="s">
        <v>1975</v>
      </c>
      <c r="H81" s="179" t="s">
        <v>1976</v>
      </c>
      <c r="I81" s="179" t="str">
        <f>I16</f>
        <v>Iznos tekuće godine</v>
      </c>
      <c r="J81" s="179" t="str">
        <f>J16</f>
        <v>Iznos prethodne godine (početno stanje)</v>
      </c>
    </row>
    <row r="82" spans="1:919" s="51" customFormat="1" ht="13.5" customHeight="1" x14ac:dyDescent="0.3">
      <c r="A82" s="45"/>
      <c r="B82" s="45"/>
      <c r="C82" s="45"/>
      <c r="D82" s="45"/>
      <c r="E82" s="180">
        <v>1</v>
      </c>
      <c r="F82" s="181">
        <v>2</v>
      </c>
      <c r="G82" s="181">
        <v>3</v>
      </c>
      <c r="H82" s="182">
        <v>4</v>
      </c>
      <c r="I82" s="182">
        <v>5</v>
      </c>
      <c r="J82" s="182">
        <v>6</v>
      </c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</row>
    <row r="83" spans="1:919" ht="13.5" customHeight="1" x14ac:dyDescent="0.3">
      <c r="A83" s="45">
        <v>0.64</v>
      </c>
      <c r="B83" s="45">
        <v>1.81</v>
      </c>
      <c r="C83" s="45" t="str">
        <f t="shared" ref="C83:D98" si="3">IF(LEN(I83)=0,"",1+ABS((I83*A83)/LEN(I83))+A83)</f>
        <v/>
      </c>
      <c r="D83" s="45" t="str">
        <f t="shared" si="3"/>
        <v/>
      </c>
      <c r="E83" s="183" t="s">
        <v>2032</v>
      </c>
      <c r="F83" s="188" t="s">
        <v>2085</v>
      </c>
      <c r="G83" s="185"/>
      <c r="H83" s="185" t="s">
        <v>211</v>
      </c>
      <c r="I83" s="112"/>
      <c r="J83" s="112"/>
    </row>
    <row r="84" spans="1:919" ht="13.5" customHeight="1" x14ac:dyDescent="0.3">
      <c r="A84" s="45">
        <v>0.65</v>
      </c>
      <c r="B84" s="45">
        <v>1.82</v>
      </c>
      <c r="C84" s="45">
        <f t="shared" si="3"/>
        <v>36123.341666666667</v>
      </c>
      <c r="D84" s="45">
        <f t="shared" si="3"/>
        <v>132960.79666666666</v>
      </c>
      <c r="E84" s="183" t="s">
        <v>2034</v>
      </c>
      <c r="F84" s="188" t="s">
        <v>2086</v>
      </c>
      <c r="G84" s="185"/>
      <c r="H84" s="185" t="s">
        <v>473</v>
      </c>
      <c r="I84" s="112">
        <v>333431</v>
      </c>
      <c r="J84" s="112">
        <v>438323</v>
      </c>
    </row>
    <row r="85" spans="1:919" ht="13.5" customHeight="1" x14ac:dyDescent="0.3">
      <c r="A85" s="45">
        <v>0.66</v>
      </c>
      <c r="B85" s="45">
        <v>1.83</v>
      </c>
      <c r="C85" s="45" t="str">
        <f t="shared" si="3"/>
        <v/>
      </c>
      <c r="D85" s="45" t="str">
        <f t="shared" si="3"/>
        <v/>
      </c>
      <c r="E85" s="183" t="s">
        <v>2037</v>
      </c>
      <c r="F85" s="192" t="s">
        <v>2087</v>
      </c>
      <c r="G85" s="185"/>
      <c r="H85" s="185" t="s">
        <v>2088</v>
      </c>
      <c r="I85" s="112"/>
      <c r="J85" s="112"/>
    </row>
    <row r="86" spans="1:919" ht="13.5" customHeight="1" x14ac:dyDescent="0.3">
      <c r="A86" s="45">
        <v>0.67</v>
      </c>
      <c r="B86" s="45">
        <v>1.84</v>
      </c>
      <c r="C86" s="45" t="str">
        <f t="shared" si="3"/>
        <v/>
      </c>
      <c r="D86" s="45" t="str">
        <f t="shared" si="3"/>
        <v/>
      </c>
      <c r="E86" s="183" t="s">
        <v>2043</v>
      </c>
      <c r="F86" s="192" t="s">
        <v>2089</v>
      </c>
      <c r="G86" s="185"/>
      <c r="H86" s="185" t="s">
        <v>478</v>
      </c>
      <c r="I86" s="112"/>
      <c r="J86" s="112"/>
    </row>
    <row r="87" spans="1:919" ht="13.5" customHeight="1" x14ac:dyDescent="0.3">
      <c r="A87" s="45">
        <v>0.68</v>
      </c>
      <c r="B87" s="45">
        <v>1.85</v>
      </c>
      <c r="C87" s="45">
        <f t="shared" si="3"/>
        <v>52443.506666666668</v>
      </c>
      <c r="D87" s="45">
        <f t="shared" si="3"/>
        <v>155649.51666666666</v>
      </c>
      <c r="E87" s="186" t="s">
        <v>2090</v>
      </c>
      <c r="F87" s="192" t="s">
        <v>2091</v>
      </c>
      <c r="G87" s="185"/>
      <c r="H87" s="179" t="s">
        <v>484</v>
      </c>
      <c r="I87" s="194">
        <f>IFERROR(IF(AND(I19,I58,I59)="","",SUM(I19,I58,I59)),"")</f>
        <v>462722</v>
      </c>
      <c r="J87" s="194">
        <f>IFERROR(IF(AND(J19,J58,J59)="","",SUM(J19,J58,J59)),"")</f>
        <v>504800</v>
      </c>
    </row>
    <row r="88" spans="1:919" ht="13.5" customHeight="1" x14ac:dyDescent="0.3">
      <c r="A88" s="45">
        <v>0.69</v>
      </c>
      <c r="B88" s="45">
        <v>1.86</v>
      </c>
      <c r="C88" s="45" t="str">
        <f t="shared" si="3"/>
        <v/>
      </c>
      <c r="D88" s="45" t="str">
        <f t="shared" si="3"/>
        <v/>
      </c>
      <c r="E88" s="186" t="s">
        <v>2092</v>
      </c>
      <c r="F88" s="193" t="s">
        <v>2093</v>
      </c>
      <c r="G88" s="185"/>
      <c r="H88" s="179" t="s">
        <v>2094</v>
      </c>
      <c r="I88" s="114"/>
      <c r="J88" s="114"/>
    </row>
    <row r="89" spans="1:919" ht="13.5" customHeight="1" x14ac:dyDescent="0.3">
      <c r="A89" s="45">
        <v>0.7</v>
      </c>
      <c r="B89" s="45">
        <v>1.87</v>
      </c>
      <c r="C89" s="45">
        <f t="shared" si="3"/>
        <v>53985.933333333327</v>
      </c>
      <c r="D89" s="45">
        <f t="shared" si="3"/>
        <v>157332.20333333334</v>
      </c>
      <c r="E89" s="186" t="s">
        <v>2095</v>
      </c>
      <c r="F89" s="192" t="s">
        <v>2096</v>
      </c>
      <c r="G89" s="185"/>
      <c r="H89" s="179" t="s">
        <v>2097</v>
      </c>
      <c r="I89" s="194">
        <f>IFERROR(IF(AND(I87,I88)="","",SUM(I87,I88)),"")</f>
        <v>462722</v>
      </c>
      <c r="J89" s="194">
        <f>IFERROR(IF(AND(J87,J88)="","",SUM(J87,J88)),"")</f>
        <v>504800</v>
      </c>
    </row>
    <row r="90" spans="1:919" ht="13.5" customHeight="1" x14ac:dyDescent="0.3">
      <c r="E90" s="186"/>
      <c r="F90" s="192"/>
      <c r="G90" s="185"/>
      <c r="H90" s="185"/>
      <c r="I90" s="111"/>
      <c r="J90" s="111"/>
    </row>
    <row r="91" spans="1:919" ht="13.5" customHeight="1" x14ac:dyDescent="0.3">
      <c r="A91" s="45">
        <v>0.72</v>
      </c>
      <c r="B91" s="45">
        <v>1.89</v>
      </c>
      <c r="C91" s="45" t="str">
        <f t="shared" si="3"/>
        <v/>
      </c>
      <c r="D91" s="45" t="str">
        <f t="shared" si="3"/>
        <v/>
      </c>
      <c r="E91" s="183"/>
      <c r="F91" s="193" t="s">
        <v>2098</v>
      </c>
      <c r="G91" s="185"/>
      <c r="H91" s="185"/>
      <c r="I91" s="111"/>
      <c r="J91" s="111"/>
    </row>
    <row r="92" spans="1:919" ht="13.5" customHeight="1" x14ac:dyDescent="0.3">
      <c r="A92" s="45">
        <v>0.73</v>
      </c>
      <c r="B92" s="45">
        <v>1.9</v>
      </c>
      <c r="C92" s="45">
        <f t="shared" si="3"/>
        <v>24335.063333333332</v>
      </c>
      <c r="D92" s="45">
        <f t="shared" si="3"/>
        <v>63336.233333333337</v>
      </c>
      <c r="E92" s="183" t="s">
        <v>1980</v>
      </c>
      <c r="F92" s="192" t="s">
        <v>2099</v>
      </c>
      <c r="G92" s="185"/>
      <c r="H92" s="185">
        <v>101</v>
      </c>
      <c r="I92" s="111">
        <f t="array" ref="I92">IF(AND(ISBLANK(I93:I97)),"",(SUM(I93)-SUM(I94)+SUM(I95:I97)))</f>
        <v>200000</v>
      </c>
      <c r="J92" s="111">
        <f t="array" ref="J92">IF(AND(ISBLANK(J93:J97)),"",(SUM(J93)-SUM(J94)+SUM(J95:J97)))</f>
        <v>200000</v>
      </c>
    </row>
    <row r="93" spans="1:919" ht="13.5" customHeight="1" x14ac:dyDescent="0.3">
      <c r="A93" s="45">
        <v>0.74</v>
      </c>
      <c r="B93" s="45">
        <v>1.91</v>
      </c>
      <c r="C93" s="45" t="str">
        <f t="shared" si="3"/>
        <v/>
      </c>
      <c r="D93" s="45" t="str">
        <f t="shared" si="3"/>
        <v/>
      </c>
      <c r="E93" s="183" t="s">
        <v>1983</v>
      </c>
      <c r="F93" s="189" t="s">
        <v>2100</v>
      </c>
      <c r="G93" s="185"/>
      <c r="H93" s="185">
        <v>102</v>
      </c>
      <c r="I93" s="112"/>
      <c r="J93" s="112"/>
    </row>
    <row r="94" spans="1:919" ht="13.5" customHeight="1" x14ac:dyDescent="0.3">
      <c r="A94" s="45">
        <v>0.75</v>
      </c>
      <c r="B94" s="45">
        <v>1.92</v>
      </c>
      <c r="C94" s="45" t="str">
        <f t="shared" si="3"/>
        <v/>
      </c>
      <c r="D94" s="45" t="str">
        <f t="shared" si="3"/>
        <v/>
      </c>
      <c r="E94" s="183" t="s">
        <v>1985</v>
      </c>
      <c r="F94" s="189" t="s">
        <v>2101</v>
      </c>
      <c r="G94" s="185"/>
      <c r="H94" s="185">
        <v>103</v>
      </c>
      <c r="I94" s="112"/>
      <c r="J94" s="112"/>
    </row>
    <row r="95" spans="1:919" ht="13.5" customHeight="1" x14ac:dyDescent="0.3">
      <c r="A95" s="45">
        <v>0.76</v>
      </c>
      <c r="B95" s="45">
        <v>1.93</v>
      </c>
      <c r="C95" s="45">
        <f t="shared" si="3"/>
        <v>25335.093333333331</v>
      </c>
      <c r="D95" s="45">
        <f t="shared" si="3"/>
        <v>64336.263333333336</v>
      </c>
      <c r="E95" s="183" t="s">
        <v>1988</v>
      </c>
      <c r="F95" s="189" t="s">
        <v>2102</v>
      </c>
      <c r="G95" s="185"/>
      <c r="H95" s="185">
        <v>104</v>
      </c>
      <c r="I95" s="112">
        <v>200000</v>
      </c>
      <c r="J95" s="112">
        <v>200000</v>
      </c>
    </row>
    <row r="96" spans="1:919" ht="13.5" customHeight="1" x14ac:dyDescent="0.3">
      <c r="A96" s="45">
        <v>0.77</v>
      </c>
      <c r="B96" s="45">
        <v>1.94</v>
      </c>
      <c r="C96" s="45" t="str">
        <f t="shared" si="3"/>
        <v/>
      </c>
      <c r="D96" s="45" t="str">
        <f t="shared" si="3"/>
        <v/>
      </c>
      <c r="E96" s="183" t="s">
        <v>1991</v>
      </c>
      <c r="F96" s="189" t="s">
        <v>2103</v>
      </c>
      <c r="G96" s="185"/>
      <c r="H96" s="185">
        <v>105</v>
      </c>
      <c r="I96" s="112"/>
      <c r="J96" s="112"/>
    </row>
    <row r="97" spans="1:10" ht="13.5" customHeight="1" x14ac:dyDescent="0.3">
      <c r="A97" s="45">
        <v>0.78</v>
      </c>
      <c r="B97" s="45">
        <v>1.95</v>
      </c>
      <c r="C97" s="45" t="str">
        <f t="shared" si="3"/>
        <v/>
      </c>
      <c r="D97" s="45" t="str">
        <f t="shared" si="3"/>
        <v/>
      </c>
      <c r="E97" s="183" t="s">
        <v>1994</v>
      </c>
      <c r="F97" s="189" t="s">
        <v>2104</v>
      </c>
      <c r="G97" s="185"/>
      <c r="H97" s="185">
        <v>106</v>
      </c>
      <c r="I97" s="112"/>
      <c r="J97" s="112"/>
    </row>
    <row r="98" spans="1:10" ht="13.5" customHeight="1" x14ac:dyDescent="0.3">
      <c r="A98" s="45">
        <v>0.79</v>
      </c>
      <c r="B98" s="45">
        <v>1.96</v>
      </c>
      <c r="C98" s="45" t="str">
        <f t="shared" si="3"/>
        <v/>
      </c>
      <c r="D98" s="45" t="str">
        <f t="shared" si="3"/>
        <v/>
      </c>
      <c r="E98" s="183" t="s">
        <v>1999</v>
      </c>
      <c r="F98" s="192" t="s">
        <v>2105</v>
      </c>
      <c r="G98" s="185"/>
      <c r="H98" s="185">
        <v>107</v>
      </c>
      <c r="I98" s="112"/>
      <c r="J98" s="112"/>
    </row>
    <row r="99" spans="1:10" ht="13.5" customHeight="1" x14ac:dyDescent="0.3">
      <c r="A99" s="45">
        <v>0.8</v>
      </c>
      <c r="B99" s="45">
        <v>1.97</v>
      </c>
      <c r="C99" s="45">
        <f t="shared" ref="C99:D118" si="4">IF(LEN(I99)=0,"",1+ABS((I99*A99)/LEN(I99))+A99)</f>
        <v>13335.133333333333</v>
      </c>
      <c r="D99" s="45">
        <f t="shared" si="4"/>
        <v>11577.114</v>
      </c>
      <c r="E99" s="183" t="s">
        <v>2009</v>
      </c>
      <c r="F99" s="192" t="s">
        <v>2106</v>
      </c>
      <c r="G99" s="185"/>
      <c r="H99" s="185">
        <v>108</v>
      </c>
      <c r="I99" s="111">
        <f t="array" ref="I99">IF(AND(ISBLANK(I100:I101)),"",SUM(I100:I101))</f>
        <v>100000</v>
      </c>
      <c r="J99" s="111">
        <f t="array" ref="J99">IF(AND(ISBLANK(J100:J101)),"",SUM(J100:J101))</f>
        <v>29376</v>
      </c>
    </row>
    <row r="100" spans="1:10" ht="13.5" customHeight="1" x14ac:dyDescent="0.3">
      <c r="A100" s="45">
        <v>0.81</v>
      </c>
      <c r="B100" s="45">
        <v>1.98</v>
      </c>
      <c r="C100" s="45">
        <f t="shared" si="4"/>
        <v>13501.81</v>
      </c>
      <c r="D100" s="45">
        <f t="shared" si="4"/>
        <v>11635.875999999998</v>
      </c>
      <c r="E100" s="183" t="s">
        <v>2107</v>
      </c>
      <c r="F100" s="189" t="s">
        <v>2108</v>
      </c>
      <c r="G100" s="185"/>
      <c r="H100" s="185">
        <v>109</v>
      </c>
      <c r="I100" s="112">
        <v>100000</v>
      </c>
      <c r="J100" s="112">
        <v>29376</v>
      </c>
    </row>
    <row r="101" spans="1:10" ht="13.5" customHeight="1" x14ac:dyDescent="0.3">
      <c r="A101" s="45">
        <v>0.82</v>
      </c>
      <c r="B101" s="45">
        <v>1.99</v>
      </c>
      <c r="C101" s="45" t="str">
        <f t="shared" si="4"/>
        <v/>
      </c>
      <c r="D101" s="45" t="str">
        <f t="shared" si="4"/>
        <v/>
      </c>
      <c r="E101" s="183" t="s">
        <v>2109</v>
      </c>
      <c r="F101" s="189" t="s">
        <v>2110</v>
      </c>
      <c r="G101" s="185"/>
      <c r="H101" s="185">
        <v>110</v>
      </c>
      <c r="I101" s="112"/>
      <c r="J101" s="112"/>
    </row>
    <row r="102" spans="1:10" ht="13.5" customHeight="1" x14ac:dyDescent="0.3">
      <c r="A102" s="45">
        <v>0.83</v>
      </c>
      <c r="B102" s="45">
        <v>2</v>
      </c>
      <c r="C102" s="45" t="str">
        <f t="shared" si="4"/>
        <v/>
      </c>
      <c r="D102" s="45" t="str">
        <f t="shared" si="4"/>
        <v/>
      </c>
      <c r="E102" s="183" t="s">
        <v>2012</v>
      </c>
      <c r="F102" s="192" t="s">
        <v>2111</v>
      </c>
      <c r="G102" s="185"/>
      <c r="H102" s="185">
        <v>111</v>
      </c>
      <c r="I102" s="111" t="str">
        <f t="array" ref="I102">IF(AND(ISBLANK(I103:I105)),"",SUM(I103:I105))</f>
        <v/>
      </c>
      <c r="J102" s="111" t="str">
        <f t="array" ref="J102">IF(AND(ISBLANK(J103:J105)),"",SUM(J103:J105))</f>
        <v/>
      </c>
    </row>
    <row r="103" spans="1:10" ht="13.5" customHeight="1" x14ac:dyDescent="0.3">
      <c r="A103" s="45">
        <v>0.84</v>
      </c>
      <c r="B103" s="45">
        <v>2.0099999999999998</v>
      </c>
      <c r="C103" s="45" t="str">
        <f t="shared" si="4"/>
        <v/>
      </c>
      <c r="D103" s="45" t="str">
        <f t="shared" si="4"/>
        <v/>
      </c>
      <c r="E103" s="183" t="s">
        <v>2015</v>
      </c>
      <c r="F103" s="189" t="s">
        <v>2112</v>
      </c>
      <c r="G103" s="185"/>
      <c r="H103" s="185">
        <v>112</v>
      </c>
      <c r="I103" s="112"/>
      <c r="J103" s="112"/>
    </row>
    <row r="104" spans="1:10" ht="26.4" x14ac:dyDescent="0.3">
      <c r="A104" s="45">
        <v>0.85</v>
      </c>
      <c r="B104" s="45">
        <v>2.02</v>
      </c>
      <c r="C104" s="45" t="str">
        <f t="shared" si="4"/>
        <v/>
      </c>
      <c r="D104" s="45" t="str">
        <f t="shared" si="4"/>
        <v/>
      </c>
      <c r="E104" s="183" t="s">
        <v>2017</v>
      </c>
      <c r="F104" s="189" t="s">
        <v>2113</v>
      </c>
      <c r="G104" s="185"/>
      <c r="H104" s="185">
        <v>113</v>
      </c>
      <c r="I104" s="112"/>
      <c r="J104" s="112"/>
    </row>
    <row r="105" spans="1:10" ht="13.5" customHeight="1" x14ac:dyDescent="0.3">
      <c r="A105" s="45">
        <v>0.86</v>
      </c>
      <c r="B105" s="45">
        <v>2.0299999999999998</v>
      </c>
      <c r="C105" s="45" t="str">
        <f t="shared" si="4"/>
        <v/>
      </c>
      <c r="D105" s="45" t="str">
        <f t="shared" si="4"/>
        <v/>
      </c>
      <c r="E105" s="183" t="s">
        <v>2019</v>
      </c>
      <c r="F105" s="189" t="s">
        <v>2114</v>
      </c>
      <c r="G105" s="185"/>
      <c r="H105" s="185">
        <v>114</v>
      </c>
      <c r="I105" s="112"/>
      <c r="J105" s="112"/>
    </row>
    <row r="106" spans="1:10" ht="13.5" customHeight="1" x14ac:dyDescent="0.3">
      <c r="A106" s="45">
        <v>0.87</v>
      </c>
      <c r="B106" s="45">
        <v>2.04</v>
      </c>
      <c r="C106" s="45">
        <f t="shared" si="4"/>
        <v>19643.424999999999</v>
      </c>
      <c r="D106" s="45">
        <f t="shared" si="4"/>
        <v>84023.16</v>
      </c>
      <c r="E106" s="183" t="s">
        <v>2024</v>
      </c>
      <c r="F106" s="192" t="s">
        <v>2115</v>
      </c>
      <c r="G106" s="185"/>
      <c r="H106" s="185">
        <v>115</v>
      </c>
      <c r="I106" s="111">
        <f t="array" ref="I106">IF(AND(ISBLANK(I107:I108)),"",SUM(I107:I108))</f>
        <v>135459</v>
      </c>
      <c r="J106" s="111">
        <f t="array" ref="J106">IF(AND(ISBLANK(J107:J108)),"",SUM(J107:J108))</f>
        <v>247118</v>
      </c>
    </row>
    <row r="107" spans="1:10" ht="13.5" customHeight="1" x14ac:dyDescent="0.3">
      <c r="A107" s="45">
        <v>0.88</v>
      </c>
      <c r="B107" s="45">
        <v>2.0499999999999998</v>
      </c>
      <c r="C107" s="45" t="str">
        <f t="shared" si="4"/>
        <v/>
      </c>
      <c r="D107" s="45" t="str">
        <f t="shared" si="4"/>
        <v/>
      </c>
      <c r="E107" s="183" t="s">
        <v>2078</v>
      </c>
      <c r="F107" s="189" t="s">
        <v>2116</v>
      </c>
      <c r="G107" s="185"/>
      <c r="H107" s="185">
        <v>116</v>
      </c>
      <c r="I107" s="112"/>
      <c r="J107" s="112"/>
    </row>
    <row r="108" spans="1:10" ht="13.5" customHeight="1" x14ac:dyDescent="0.3">
      <c r="A108" s="45">
        <v>0.89</v>
      </c>
      <c r="B108" s="45">
        <v>2.06</v>
      </c>
      <c r="C108" s="45">
        <f t="shared" si="4"/>
        <v>20094.974999999999</v>
      </c>
      <c r="D108" s="45">
        <f t="shared" si="4"/>
        <v>84846.906666666662</v>
      </c>
      <c r="E108" s="183" t="s">
        <v>2079</v>
      </c>
      <c r="F108" s="189" t="s">
        <v>2117</v>
      </c>
      <c r="G108" s="185"/>
      <c r="H108" s="185">
        <v>117</v>
      </c>
      <c r="I108" s="112">
        <v>135459</v>
      </c>
      <c r="J108" s="112">
        <v>247118</v>
      </c>
    </row>
    <row r="109" spans="1:10" ht="13.5" customHeight="1" x14ac:dyDescent="0.3">
      <c r="A109" s="45">
        <v>0.9</v>
      </c>
      <c r="B109" s="45">
        <v>2.0699999999999998</v>
      </c>
      <c r="C109" s="45" t="str">
        <f t="shared" si="4"/>
        <v/>
      </c>
      <c r="D109" s="45" t="str">
        <f t="shared" si="4"/>
        <v/>
      </c>
      <c r="E109" s="183" t="s">
        <v>2027</v>
      </c>
      <c r="F109" s="192" t="s">
        <v>2118</v>
      </c>
      <c r="G109" s="185"/>
      <c r="H109" s="185">
        <v>118</v>
      </c>
      <c r="I109" s="111" t="str">
        <f t="array" ref="I109">IF(AND(ISBLANK(I110:I111)),"",SUM(I110:I111))</f>
        <v/>
      </c>
      <c r="J109" s="111" t="str">
        <f t="array" ref="J109">IF(AND(ISBLANK(J110:J111)),"",SUM(J110:J111))</f>
        <v/>
      </c>
    </row>
    <row r="110" spans="1:10" ht="13.5" customHeight="1" x14ac:dyDescent="0.3">
      <c r="A110" s="45">
        <v>0.91</v>
      </c>
      <c r="B110" s="45">
        <v>2.08</v>
      </c>
      <c r="C110" s="45" t="str">
        <f t="shared" si="4"/>
        <v/>
      </c>
      <c r="D110" s="45" t="str">
        <f t="shared" si="4"/>
        <v/>
      </c>
      <c r="E110" s="183" t="s">
        <v>2119</v>
      </c>
      <c r="F110" s="189" t="s">
        <v>2120</v>
      </c>
      <c r="G110" s="185"/>
      <c r="H110" s="185">
        <v>119</v>
      </c>
      <c r="I110" s="112"/>
      <c r="J110" s="112"/>
    </row>
    <row r="111" spans="1:10" ht="13.5" customHeight="1" x14ac:dyDescent="0.3">
      <c r="A111" s="45">
        <v>0.92</v>
      </c>
      <c r="B111" s="45">
        <v>2.09</v>
      </c>
      <c r="C111" s="45" t="str">
        <f t="shared" si="4"/>
        <v/>
      </c>
      <c r="D111" s="45" t="str">
        <f t="shared" si="4"/>
        <v/>
      </c>
      <c r="E111" s="183" t="s">
        <v>2121</v>
      </c>
      <c r="F111" s="189" t="s">
        <v>2122</v>
      </c>
      <c r="G111" s="185"/>
      <c r="H111" s="185">
        <v>120</v>
      </c>
      <c r="I111" s="112"/>
      <c r="J111" s="112"/>
    </row>
    <row r="112" spans="1:10" ht="13.5" customHeight="1" x14ac:dyDescent="0.3">
      <c r="A112" s="45">
        <v>0.93</v>
      </c>
      <c r="B112" s="45">
        <v>2.1</v>
      </c>
      <c r="C112" s="45">
        <f t="shared" si="4"/>
        <v>67498.074999999997</v>
      </c>
      <c r="D112" s="45">
        <f t="shared" si="4"/>
        <v>166776</v>
      </c>
      <c r="E112" s="186" t="s">
        <v>2029</v>
      </c>
      <c r="F112" s="193" t="s">
        <v>2123</v>
      </c>
      <c r="G112" s="179"/>
      <c r="H112" s="179">
        <v>121</v>
      </c>
      <c r="I112" s="194">
        <f>IFERROR(IF(AND(I92,I98,I99,I102,I106,I109)="","",SUM(I92,I98,I99,I102,I106)-SUM(I109)),"")</f>
        <v>435459</v>
      </c>
      <c r="J112" s="194">
        <f>IFERROR(IF(AND(J92,J98,J99,J102,J106,J109)="","",SUM(J92,J98,J99,J102,J106)-SUM(J109)),"")</f>
        <v>476494</v>
      </c>
    </row>
    <row r="113" spans="1:919" ht="13.5" customHeight="1" x14ac:dyDescent="0.3">
      <c r="A113" s="45">
        <v>0.94</v>
      </c>
      <c r="B113" s="45">
        <v>2.11</v>
      </c>
      <c r="C113" s="45" t="str">
        <f t="shared" si="4"/>
        <v/>
      </c>
      <c r="D113" s="45" t="str">
        <f t="shared" si="4"/>
        <v/>
      </c>
      <c r="E113" s="183" t="s">
        <v>2032</v>
      </c>
      <c r="F113" s="192" t="s">
        <v>2124</v>
      </c>
      <c r="G113" s="185"/>
      <c r="H113" s="185">
        <v>122</v>
      </c>
      <c r="I113" s="112"/>
      <c r="J113" s="112"/>
    </row>
    <row r="114" spans="1:919" ht="13.5" customHeight="1" x14ac:dyDescent="0.3">
      <c r="A114" s="45">
        <v>0.95</v>
      </c>
      <c r="B114" s="45">
        <v>2.12</v>
      </c>
      <c r="C114" s="45">
        <f t="shared" si="4"/>
        <v>68949.625</v>
      </c>
      <c r="D114" s="45">
        <f t="shared" si="4"/>
        <v>168364.33333333334</v>
      </c>
      <c r="E114" s="186" t="s">
        <v>1978</v>
      </c>
      <c r="F114" s="193" t="s">
        <v>2125</v>
      </c>
      <c r="G114" s="179"/>
      <c r="H114" s="179">
        <v>123</v>
      </c>
      <c r="I114" s="194">
        <f>IFERROR(IF(AND(I112,I113)="","",SUM(I112,I113)),"")</f>
        <v>435459</v>
      </c>
      <c r="J114" s="194">
        <f>IFERROR(IF(AND(J112,J113)="","",SUM(J112,J113)),"")</f>
        <v>476494</v>
      </c>
    </row>
    <row r="115" spans="1:919" ht="13.5" customHeight="1" x14ac:dyDescent="0.3">
      <c r="A115" s="45">
        <v>0.96</v>
      </c>
      <c r="B115" s="45">
        <v>2.13</v>
      </c>
      <c r="C115" s="45" t="str">
        <f t="shared" si="4"/>
        <v/>
      </c>
      <c r="D115" s="45" t="str">
        <f t="shared" si="4"/>
        <v/>
      </c>
      <c r="E115" s="186"/>
      <c r="F115" s="193" t="s">
        <v>2126</v>
      </c>
      <c r="G115" s="179"/>
      <c r="H115" s="179"/>
      <c r="I115" s="194"/>
      <c r="J115" s="194"/>
    </row>
    <row r="116" spans="1:919" ht="13.5" customHeight="1" x14ac:dyDescent="0.3">
      <c r="A116" s="45">
        <v>0.97</v>
      </c>
      <c r="B116" s="45">
        <v>2.14</v>
      </c>
      <c r="C116" s="45" t="str">
        <f t="shared" si="4"/>
        <v/>
      </c>
      <c r="D116" s="45" t="str">
        <f t="shared" si="4"/>
        <v/>
      </c>
      <c r="E116" s="186" t="s">
        <v>2059</v>
      </c>
      <c r="F116" s="192" t="s">
        <v>2127</v>
      </c>
      <c r="G116" s="185"/>
      <c r="H116" s="179">
        <v>124</v>
      </c>
      <c r="I116" s="194" t="str">
        <f>IFERROR(IF(AND(I117,I126,I127,I128)="","",SUM(I117,I126,I127,I128)),"")</f>
        <v/>
      </c>
      <c r="J116" s="194" t="str">
        <f>IFERROR(IF(AND(J117,J126,J127,J128)="","",SUM(J117,J126,J127,J128)),"")</f>
        <v/>
      </c>
    </row>
    <row r="117" spans="1:919" ht="13.5" customHeight="1" x14ac:dyDescent="0.3">
      <c r="A117" s="45">
        <v>0.98</v>
      </c>
      <c r="B117" s="45">
        <v>2.15</v>
      </c>
      <c r="C117" s="45" t="str">
        <f t="shared" si="4"/>
        <v/>
      </c>
      <c r="D117" s="45" t="str">
        <f t="shared" si="4"/>
        <v/>
      </c>
      <c r="E117" s="183" t="s">
        <v>1980</v>
      </c>
      <c r="F117" s="192" t="s">
        <v>2128</v>
      </c>
      <c r="G117" s="185"/>
      <c r="H117" s="185">
        <v>125</v>
      </c>
      <c r="I117" s="111" t="str">
        <f>IFERROR(IF(AND(I118,I123,I124,I125)="","",SUM(I118,I123,I124,I125)),"")</f>
        <v/>
      </c>
      <c r="J117" s="111" t="str">
        <f>IFERROR(IF(AND(J118,J123,J124,J125)="","",SUM(J118,J123,J124,J125)),"")</f>
        <v/>
      </c>
    </row>
    <row r="118" spans="1:919" ht="13.5" customHeight="1" x14ac:dyDescent="0.3">
      <c r="A118" s="45">
        <v>0.99</v>
      </c>
      <c r="B118" s="45">
        <v>2.16</v>
      </c>
      <c r="C118" s="45" t="str">
        <f t="shared" si="4"/>
        <v/>
      </c>
      <c r="D118" s="45" t="str">
        <f t="shared" si="4"/>
        <v/>
      </c>
      <c r="E118" s="183" t="s">
        <v>1983</v>
      </c>
      <c r="F118" s="189" t="s">
        <v>2129</v>
      </c>
      <c r="G118" s="185"/>
      <c r="H118" s="185">
        <v>126</v>
      </c>
      <c r="I118" s="112"/>
      <c r="J118" s="112"/>
    </row>
    <row r="119" spans="1:919" ht="12.75" customHeight="1" x14ac:dyDescent="0.3">
      <c r="E119" s="37"/>
      <c r="F119" s="37"/>
      <c r="G119" s="37"/>
      <c r="H119" s="37"/>
      <c r="I119" s="37"/>
    </row>
    <row r="120" spans="1:919" s="149" customFormat="1" ht="17.25" customHeight="1" x14ac:dyDescent="0.3">
      <c r="E120" s="147"/>
      <c r="J120" s="148" t="s">
        <v>2130</v>
      </c>
    </row>
    <row r="121" spans="1:919" ht="27.15" customHeight="1" x14ac:dyDescent="0.3">
      <c r="E121" s="177" t="s">
        <v>1974</v>
      </c>
      <c r="F121" s="178" t="s">
        <v>1969</v>
      </c>
      <c r="G121" s="178" t="s">
        <v>1975</v>
      </c>
      <c r="H121" s="179" t="s">
        <v>1976</v>
      </c>
      <c r="I121" s="179" t="str">
        <f>I16</f>
        <v>Iznos tekuće godine</v>
      </c>
      <c r="J121" s="179" t="str">
        <f>J16</f>
        <v>Iznos prethodne godine (početno stanje)</v>
      </c>
    </row>
    <row r="122" spans="1:919" s="51" customFormat="1" ht="13.5" customHeight="1" x14ac:dyDescent="0.3">
      <c r="A122" s="45"/>
      <c r="B122" s="45"/>
      <c r="C122" s="45"/>
      <c r="D122" s="45"/>
      <c r="E122" s="180">
        <v>1</v>
      </c>
      <c r="F122" s="181">
        <v>2</v>
      </c>
      <c r="G122" s="181">
        <v>3</v>
      </c>
      <c r="H122" s="182">
        <v>4</v>
      </c>
      <c r="I122" s="182">
        <v>5</v>
      </c>
      <c r="J122" s="182">
        <v>6</v>
      </c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  <c r="UX122" s="50"/>
      <c r="UY122" s="50"/>
      <c r="UZ122" s="50"/>
      <c r="VA122" s="50"/>
      <c r="VB122" s="50"/>
      <c r="VC122" s="50"/>
      <c r="VD122" s="50"/>
      <c r="VE122" s="50"/>
      <c r="VF122" s="50"/>
      <c r="VG122" s="50"/>
      <c r="VH122" s="50"/>
      <c r="VI122" s="50"/>
      <c r="VJ122" s="50"/>
      <c r="VK122" s="50"/>
      <c r="VL122" s="50"/>
      <c r="VM122" s="50"/>
      <c r="VN122" s="50"/>
      <c r="VO122" s="50"/>
      <c r="VP122" s="50"/>
      <c r="VQ122" s="50"/>
      <c r="VR122" s="50"/>
      <c r="VS122" s="50"/>
      <c r="VT122" s="50"/>
      <c r="VU122" s="50"/>
      <c r="VV122" s="50"/>
      <c r="VW122" s="50"/>
      <c r="VX122" s="50"/>
      <c r="VY122" s="50"/>
      <c r="VZ122" s="50"/>
      <c r="WA122" s="50"/>
      <c r="WB122" s="50"/>
      <c r="WC122" s="50"/>
      <c r="WD122" s="50"/>
      <c r="WE122" s="50"/>
      <c r="WF122" s="50"/>
      <c r="WG122" s="50"/>
      <c r="WH122" s="50"/>
      <c r="WI122" s="50"/>
      <c r="WJ122" s="50"/>
      <c r="WK122" s="50"/>
      <c r="WL122" s="50"/>
      <c r="WM122" s="50"/>
      <c r="WN122" s="50"/>
      <c r="WO122" s="50"/>
      <c r="WP122" s="50"/>
      <c r="WQ122" s="50"/>
      <c r="WR122" s="50"/>
      <c r="WS122" s="50"/>
      <c r="WT122" s="50"/>
      <c r="WU122" s="50"/>
      <c r="WV122" s="50"/>
      <c r="WW122" s="50"/>
      <c r="WX122" s="50"/>
      <c r="WY122" s="50"/>
      <c r="WZ122" s="50"/>
      <c r="XA122" s="50"/>
      <c r="XB122" s="50"/>
      <c r="XC122" s="50"/>
      <c r="XD122" s="50"/>
      <c r="XE122" s="50"/>
      <c r="XF122" s="50"/>
      <c r="XG122" s="50"/>
      <c r="XH122" s="50"/>
      <c r="XI122" s="50"/>
      <c r="XJ122" s="50"/>
      <c r="XK122" s="50"/>
      <c r="XL122" s="50"/>
      <c r="XM122" s="50"/>
      <c r="XN122" s="50"/>
      <c r="XO122" s="50"/>
      <c r="XP122" s="50"/>
      <c r="XQ122" s="50"/>
      <c r="XR122" s="50"/>
      <c r="XS122" s="50"/>
      <c r="XT122" s="50"/>
      <c r="XU122" s="50"/>
      <c r="XV122" s="50"/>
      <c r="XW122" s="50"/>
      <c r="XX122" s="50"/>
      <c r="XY122" s="50"/>
      <c r="XZ122" s="50"/>
      <c r="YA122" s="50"/>
      <c r="YB122" s="50"/>
      <c r="YC122" s="50"/>
      <c r="YD122" s="50"/>
      <c r="YE122" s="50"/>
      <c r="YF122" s="50"/>
      <c r="YG122" s="50"/>
      <c r="YH122" s="50"/>
      <c r="YI122" s="50"/>
      <c r="YJ122" s="50"/>
      <c r="YK122" s="50"/>
      <c r="YL122" s="50"/>
      <c r="YM122" s="50"/>
      <c r="YN122" s="50"/>
      <c r="YO122" s="50"/>
      <c r="YP122" s="50"/>
      <c r="YQ122" s="50"/>
      <c r="YR122" s="50"/>
      <c r="YS122" s="50"/>
      <c r="YT122" s="50"/>
      <c r="YU122" s="50"/>
      <c r="YV122" s="50"/>
      <c r="YW122" s="50"/>
      <c r="YX122" s="50"/>
      <c r="YY122" s="50"/>
      <c r="YZ122" s="50"/>
      <c r="ZA122" s="50"/>
      <c r="ZB122" s="50"/>
      <c r="ZC122" s="50"/>
      <c r="ZD122" s="50"/>
      <c r="ZE122" s="50"/>
      <c r="ZF122" s="50"/>
      <c r="ZG122" s="50"/>
      <c r="ZH122" s="50"/>
      <c r="ZI122" s="50"/>
      <c r="ZJ122" s="50"/>
      <c r="ZK122" s="50"/>
      <c r="ZL122" s="50"/>
      <c r="ZM122" s="50"/>
      <c r="ZN122" s="50"/>
      <c r="ZO122" s="50"/>
      <c r="ZP122" s="50"/>
      <c r="ZQ122" s="50"/>
      <c r="ZR122" s="50"/>
      <c r="ZS122" s="50"/>
      <c r="ZT122" s="50"/>
      <c r="ZU122" s="50"/>
      <c r="ZV122" s="50"/>
      <c r="ZW122" s="50"/>
      <c r="ZX122" s="50"/>
      <c r="ZY122" s="50"/>
      <c r="ZZ122" s="50"/>
      <c r="AAA122" s="50"/>
      <c r="AAB122" s="50"/>
      <c r="AAC122" s="50"/>
      <c r="AAD122" s="50"/>
      <c r="AAE122" s="50"/>
      <c r="AAF122" s="50"/>
      <c r="AAG122" s="50"/>
      <c r="AAH122" s="50"/>
      <c r="AAI122" s="50"/>
      <c r="AAJ122" s="50"/>
      <c r="AAK122" s="50"/>
      <c r="AAL122" s="50"/>
      <c r="AAM122" s="50"/>
      <c r="AAN122" s="50"/>
      <c r="AAO122" s="50"/>
      <c r="AAP122" s="50"/>
      <c r="AAQ122" s="50"/>
      <c r="AAR122" s="50"/>
      <c r="AAS122" s="50"/>
      <c r="AAT122" s="50"/>
      <c r="AAU122" s="50"/>
      <c r="AAV122" s="50"/>
      <c r="AAW122" s="50"/>
      <c r="AAX122" s="50"/>
      <c r="AAY122" s="50"/>
      <c r="AAZ122" s="50"/>
      <c r="ABA122" s="50"/>
      <c r="ABB122" s="50"/>
      <c r="ABC122" s="50"/>
      <c r="ABD122" s="50"/>
      <c r="ABE122" s="50"/>
      <c r="ABF122" s="50"/>
      <c r="ABG122" s="50"/>
      <c r="ABH122" s="50"/>
      <c r="ABI122" s="50"/>
      <c r="ABJ122" s="50"/>
      <c r="ABK122" s="50"/>
      <c r="ABL122" s="50"/>
      <c r="ABM122" s="50"/>
      <c r="ABN122" s="50"/>
      <c r="ABO122" s="50"/>
      <c r="ABP122" s="50"/>
      <c r="ABQ122" s="50"/>
      <c r="ABR122" s="50"/>
      <c r="ABS122" s="50"/>
      <c r="ABT122" s="50"/>
      <c r="ABU122" s="50"/>
      <c r="ABV122" s="50"/>
      <c r="ABW122" s="50"/>
      <c r="ABX122" s="50"/>
      <c r="ABY122" s="50"/>
      <c r="ABZ122" s="50"/>
      <c r="ACA122" s="50"/>
      <c r="ACB122" s="50"/>
      <c r="ACC122" s="50"/>
      <c r="ACD122" s="50"/>
      <c r="ACE122" s="50"/>
      <c r="ACF122" s="50"/>
      <c r="ACG122" s="50"/>
      <c r="ACH122" s="50"/>
      <c r="ACI122" s="50"/>
      <c r="ACJ122" s="50"/>
      <c r="ACK122" s="50"/>
      <c r="ACL122" s="50"/>
      <c r="ACM122" s="50"/>
      <c r="ACN122" s="50"/>
      <c r="ACO122" s="50"/>
      <c r="ACP122" s="50"/>
      <c r="ACQ122" s="50"/>
      <c r="ACR122" s="50"/>
      <c r="ACS122" s="50"/>
      <c r="ACT122" s="50"/>
      <c r="ACU122" s="50"/>
      <c r="ACV122" s="50"/>
      <c r="ACW122" s="50"/>
      <c r="ACX122" s="50"/>
      <c r="ACY122" s="50"/>
      <c r="ACZ122" s="50"/>
      <c r="ADA122" s="50"/>
      <c r="ADB122" s="50"/>
      <c r="ADC122" s="50"/>
      <c r="ADD122" s="50"/>
      <c r="ADE122" s="50"/>
      <c r="ADF122" s="50"/>
      <c r="ADG122" s="50"/>
      <c r="ADH122" s="50"/>
      <c r="ADI122" s="50"/>
      <c r="ADJ122" s="50"/>
      <c r="ADK122" s="50"/>
      <c r="ADL122" s="50"/>
      <c r="ADM122" s="50"/>
      <c r="ADN122" s="50"/>
      <c r="ADO122" s="50"/>
      <c r="ADP122" s="50"/>
      <c r="ADQ122" s="50"/>
      <c r="ADR122" s="50"/>
      <c r="ADS122" s="50"/>
      <c r="ADT122" s="50"/>
      <c r="ADU122" s="50"/>
      <c r="ADV122" s="50"/>
      <c r="ADW122" s="50"/>
      <c r="ADX122" s="50"/>
      <c r="ADY122" s="50"/>
      <c r="ADZ122" s="50"/>
      <c r="AEA122" s="50"/>
      <c r="AEB122" s="50"/>
      <c r="AEC122" s="50"/>
      <c r="AED122" s="50"/>
      <c r="AEE122" s="50"/>
      <c r="AEF122" s="50"/>
      <c r="AEG122" s="50"/>
      <c r="AEH122" s="50"/>
      <c r="AEI122" s="50"/>
      <c r="AEJ122" s="50"/>
      <c r="AEK122" s="50"/>
      <c r="AEL122" s="50"/>
      <c r="AEM122" s="50"/>
      <c r="AEN122" s="50"/>
      <c r="AEO122" s="50"/>
      <c r="AEP122" s="50"/>
      <c r="AEQ122" s="50"/>
      <c r="AER122" s="50"/>
      <c r="AES122" s="50"/>
      <c r="AET122" s="50"/>
      <c r="AEU122" s="50"/>
      <c r="AEV122" s="50"/>
      <c r="AEW122" s="50"/>
      <c r="AEX122" s="50"/>
      <c r="AEY122" s="50"/>
      <c r="AEZ122" s="50"/>
      <c r="AFA122" s="50"/>
      <c r="AFB122" s="50"/>
      <c r="AFC122" s="50"/>
      <c r="AFD122" s="50"/>
      <c r="AFE122" s="50"/>
      <c r="AFF122" s="50"/>
      <c r="AFG122" s="50"/>
      <c r="AFH122" s="50"/>
      <c r="AFI122" s="50"/>
      <c r="AFJ122" s="50"/>
      <c r="AFK122" s="50"/>
      <c r="AFL122" s="50"/>
      <c r="AFM122" s="50"/>
      <c r="AFN122" s="50"/>
      <c r="AFO122" s="50"/>
      <c r="AFP122" s="50"/>
      <c r="AFQ122" s="50"/>
      <c r="AFR122" s="50"/>
      <c r="AFS122" s="50"/>
      <c r="AFT122" s="50"/>
      <c r="AFU122" s="50"/>
      <c r="AFV122" s="50"/>
      <c r="AFW122" s="50"/>
      <c r="AFX122" s="50"/>
      <c r="AFY122" s="50"/>
      <c r="AFZ122" s="50"/>
      <c r="AGA122" s="50"/>
      <c r="AGB122" s="50"/>
      <c r="AGC122" s="50"/>
      <c r="AGD122" s="50"/>
      <c r="AGE122" s="50"/>
      <c r="AGF122" s="50"/>
      <c r="AGG122" s="50"/>
      <c r="AGH122" s="50"/>
      <c r="AGI122" s="50"/>
      <c r="AGJ122" s="50"/>
      <c r="AGK122" s="50"/>
      <c r="AGL122" s="50"/>
      <c r="AGM122" s="50"/>
      <c r="AGN122" s="50"/>
      <c r="AGO122" s="50"/>
      <c r="AGP122" s="50"/>
      <c r="AGQ122" s="50"/>
      <c r="AGR122" s="50"/>
      <c r="AGS122" s="50"/>
      <c r="AGT122" s="50"/>
      <c r="AGU122" s="50"/>
      <c r="AGV122" s="50"/>
      <c r="AGW122" s="50"/>
      <c r="AGX122" s="50"/>
      <c r="AGY122" s="50"/>
      <c r="AGZ122" s="50"/>
      <c r="AHA122" s="50"/>
      <c r="AHB122" s="50"/>
      <c r="AHC122" s="50"/>
      <c r="AHD122" s="50"/>
      <c r="AHE122" s="50"/>
      <c r="AHF122" s="50"/>
      <c r="AHG122" s="50"/>
      <c r="AHH122" s="50"/>
      <c r="AHI122" s="50"/>
      <c r="AHJ122" s="50"/>
      <c r="AHK122" s="50"/>
      <c r="AHL122" s="50"/>
      <c r="AHM122" s="50"/>
      <c r="AHN122" s="50"/>
      <c r="AHO122" s="50"/>
      <c r="AHP122" s="50"/>
      <c r="AHQ122" s="50"/>
      <c r="AHR122" s="50"/>
      <c r="AHS122" s="50"/>
      <c r="AHT122" s="50"/>
      <c r="AHU122" s="50"/>
      <c r="AHV122" s="50"/>
      <c r="AHW122" s="50"/>
      <c r="AHX122" s="50"/>
      <c r="AHY122" s="50"/>
      <c r="AHZ122" s="50"/>
      <c r="AIA122" s="50"/>
      <c r="AIB122" s="50"/>
      <c r="AIC122" s="50"/>
      <c r="AID122" s="50"/>
      <c r="AIE122" s="50"/>
      <c r="AIF122" s="50"/>
      <c r="AIG122" s="50"/>
      <c r="AIH122" s="50"/>
      <c r="AII122" s="50"/>
    </row>
    <row r="123" spans="1:919" ht="13.5" customHeight="1" x14ac:dyDescent="0.3">
      <c r="A123" s="45">
        <v>1.01</v>
      </c>
      <c r="B123" s="45">
        <v>2.17</v>
      </c>
      <c r="C123" s="45" t="str">
        <f>IF(LEN(I123)=0,"",1+ABS((I123*A123)/LEN(I123))+A123)</f>
        <v/>
      </c>
      <c r="D123" s="45" t="str">
        <f>IF(LEN(J123)=0,"",1+ABS((J123*B123)/LEN(J123))+B123)</f>
        <v/>
      </c>
      <c r="E123" s="183" t="s">
        <v>1985</v>
      </c>
      <c r="F123" s="189" t="s">
        <v>2131</v>
      </c>
      <c r="G123" s="185"/>
      <c r="H123" s="185">
        <v>127</v>
      </c>
      <c r="I123" s="112"/>
      <c r="J123" s="112"/>
    </row>
    <row r="124" spans="1:919" ht="13.5" customHeight="1" x14ac:dyDescent="0.3">
      <c r="A124" s="45">
        <v>1.02</v>
      </c>
      <c r="B124" s="45">
        <v>2.1800000000000002</v>
      </c>
      <c r="C124" s="45" t="str">
        <f>IF(LEN(I124)=0,"",1+ABS((I124*A124)/LEN(I124))+A124)</f>
        <v/>
      </c>
      <c r="D124" s="45" t="str">
        <f t="shared" ref="D124:D147" si="5">IF(LEN(J124)=0,"",1+ABS((J124*B124)/LEN(J124))+B124)</f>
        <v/>
      </c>
      <c r="E124" s="183" t="s">
        <v>1988</v>
      </c>
      <c r="F124" s="189" t="s">
        <v>2132</v>
      </c>
      <c r="G124" s="185"/>
      <c r="H124" s="185">
        <v>128</v>
      </c>
      <c r="I124" s="112"/>
      <c r="J124" s="112"/>
    </row>
    <row r="125" spans="1:919" ht="13.5" customHeight="1" x14ac:dyDescent="0.3">
      <c r="A125" s="45">
        <v>1.03</v>
      </c>
      <c r="B125" s="45">
        <v>2.19</v>
      </c>
      <c r="C125" s="45" t="str">
        <f t="shared" ref="C125:C147" si="6">IF(LEN(I125)=0,"",1+ABS((I125*A125)/LEN(I125))+A125)</f>
        <v/>
      </c>
      <c r="D125" s="45" t="str">
        <f t="shared" si="5"/>
        <v/>
      </c>
      <c r="E125" s="183" t="s">
        <v>1991</v>
      </c>
      <c r="F125" s="189" t="s">
        <v>2133</v>
      </c>
      <c r="G125" s="185"/>
      <c r="H125" s="185">
        <v>129</v>
      </c>
      <c r="I125" s="112"/>
      <c r="J125" s="112"/>
    </row>
    <row r="126" spans="1:919" ht="13.5" customHeight="1" x14ac:dyDescent="0.3">
      <c r="A126" s="45">
        <v>1.04</v>
      </c>
      <c r="B126" s="45">
        <v>2.2000000000000002</v>
      </c>
      <c r="C126" s="45" t="str">
        <f t="shared" si="6"/>
        <v/>
      </c>
      <c r="D126" s="45" t="str">
        <f t="shared" si="5"/>
        <v/>
      </c>
      <c r="E126" s="183" t="s">
        <v>1999</v>
      </c>
      <c r="F126" s="192" t="s">
        <v>2134</v>
      </c>
      <c r="G126" s="185"/>
      <c r="H126" s="185">
        <v>130</v>
      </c>
      <c r="I126" s="112"/>
      <c r="J126" s="112"/>
    </row>
    <row r="127" spans="1:919" ht="13.5" customHeight="1" x14ac:dyDescent="0.3">
      <c r="A127" s="45">
        <v>1.05</v>
      </c>
      <c r="B127" s="45">
        <v>2.21</v>
      </c>
      <c r="C127" s="45" t="str">
        <f t="shared" si="6"/>
        <v/>
      </c>
      <c r="D127" s="45" t="str">
        <f t="shared" si="5"/>
        <v/>
      </c>
      <c r="E127" s="183" t="s">
        <v>2009</v>
      </c>
      <c r="F127" s="192" t="s">
        <v>2135</v>
      </c>
      <c r="G127" s="185"/>
      <c r="H127" s="185">
        <v>131</v>
      </c>
      <c r="I127" s="112"/>
      <c r="J127" s="112"/>
    </row>
    <row r="128" spans="1:919" ht="13.5" customHeight="1" x14ac:dyDescent="0.3">
      <c r="A128" s="45">
        <v>1.06</v>
      </c>
      <c r="B128" s="45">
        <v>2.2200000000000002</v>
      </c>
      <c r="C128" s="45" t="str">
        <f t="shared" si="6"/>
        <v/>
      </c>
      <c r="D128" s="45" t="str">
        <f t="shared" si="5"/>
        <v/>
      </c>
      <c r="E128" s="183" t="s">
        <v>2012</v>
      </c>
      <c r="F128" s="192" t="s">
        <v>2136</v>
      </c>
      <c r="G128" s="185"/>
      <c r="H128" s="185">
        <v>132</v>
      </c>
      <c r="I128" s="112"/>
      <c r="J128" s="112"/>
    </row>
    <row r="129" spans="1:10" ht="13.5" customHeight="1" x14ac:dyDescent="0.3">
      <c r="A129" s="45">
        <v>1.07</v>
      </c>
      <c r="B129" s="45">
        <v>2.23</v>
      </c>
      <c r="C129" s="45" t="str">
        <f t="shared" si="6"/>
        <v/>
      </c>
      <c r="D129" s="45" t="str">
        <f t="shared" si="5"/>
        <v/>
      </c>
      <c r="E129" s="186" t="s">
        <v>2061</v>
      </c>
      <c r="F129" s="193" t="s">
        <v>2137</v>
      </c>
      <c r="G129" s="185"/>
      <c r="H129" s="179">
        <v>133</v>
      </c>
      <c r="I129" s="114"/>
      <c r="J129" s="114"/>
    </row>
    <row r="130" spans="1:10" ht="13.5" customHeight="1" x14ac:dyDescent="0.3">
      <c r="A130" s="45">
        <v>1.08</v>
      </c>
      <c r="B130" s="45">
        <v>2.2400000000000002</v>
      </c>
      <c r="C130" s="45">
        <f t="shared" si="6"/>
        <v>5890.8879999999999</v>
      </c>
      <c r="D130" s="45">
        <f t="shared" si="5"/>
        <v>12684.328000000001</v>
      </c>
      <c r="E130" s="186" t="s">
        <v>2090</v>
      </c>
      <c r="F130" s="192" t="s">
        <v>2138</v>
      </c>
      <c r="G130" s="185"/>
      <c r="H130" s="179">
        <v>134</v>
      </c>
      <c r="I130" s="194">
        <f>IFERROR(IF(AND(I131,I138,I139,I140,I141,I142,I143)="","",SUM(I131,I138,I139,I140,I141,I142,I143)),"")</f>
        <v>27263</v>
      </c>
      <c r="J130" s="194">
        <f>IFERROR(IF(AND(J131,J138,J139,J140,J141,J142,J143)="","",SUM(J131,J138,J139,J140,J141,J142,J143)),"")</f>
        <v>28306</v>
      </c>
    </row>
    <row r="131" spans="1:10" ht="13.5" customHeight="1" x14ac:dyDescent="0.3">
      <c r="A131" s="45">
        <v>1.0900000000000001</v>
      </c>
      <c r="B131" s="45">
        <v>2.25</v>
      </c>
      <c r="C131" s="45">
        <f t="shared" si="6"/>
        <v>1177.655</v>
      </c>
      <c r="D131" s="45">
        <f t="shared" si="5"/>
        <v>2442.25</v>
      </c>
      <c r="E131" s="183" t="s">
        <v>1980</v>
      </c>
      <c r="F131" s="192" t="s">
        <v>2139</v>
      </c>
      <c r="G131" s="185"/>
      <c r="H131" s="185">
        <v>135</v>
      </c>
      <c r="I131" s="111">
        <f t="array" ref="I131">IF(AND(ISBLANK(I132:I137)),"",SUM(I132:I137))</f>
        <v>4314</v>
      </c>
      <c r="J131" s="111">
        <f t="array" ref="J131">IF(AND(ISBLANK(J132:J137)),"",SUM(J132:J137))</f>
        <v>4336</v>
      </c>
    </row>
    <row r="132" spans="1:10" ht="13.5" customHeight="1" x14ac:dyDescent="0.3">
      <c r="A132" s="45">
        <v>1.1000000000000001</v>
      </c>
      <c r="B132" s="45">
        <v>2.2599999999999998</v>
      </c>
      <c r="C132" s="45">
        <f t="shared" si="6"/>
        <v>1188.45</v>
      </c>
      <c r="D132" s="45">
        <f t="shared" si="5"/>
        <v>2453.1</v>
      </c>
      <c r="E132" s="183" t="s">
        <v>1983</v>
      </c>
      <c r="F132" s="189" t="s">
        <v>2140</v>
      </c>
      <c r="G132" s="185"/>
      <c r="H132" s="185">
        <v>136</v>
      </c>
      <c r="I132" s="112">
        <v>4314</v>
      </c>
      <c r="J132" s="112">
        <v>4336</v>
      </c>
    </row>
    <row r="133" spans="1:10" ht="13.5" customHeight="1" x14ac:dyDescent="0.3">
      <c r="A133" s="45">
        <v>1.1100000000000001</v>
      </c>
      <c r="B133" s="45">
        <v>2.27</v>
      </c>
      <c r="C133" s="45" t="str">
        <f t="shared" si="6"/>
        <v/>
      </c>
      <c r="D133" s="45" t="str">
        <f t="shared" si="5"/>
        <v/>
      </c>
      <c r="E133" s="183" t="s">
        <v>1985</v>
      </c>
      <c r="F133" s="189" t="s">
        <v>2141</v>
      </c>
      <c r="G133" s="185"/>
      <c r="H133" s="185">
        <v>137</v>
      </c>
      <c r="I133" s="112"/>
      <c r="J133" s="112"/>
    </row>
    <row r="134" spans="1:10" ht="13.5" customHeight="1" x14ac:dyDescent="0.3">
      <c r="A134" s="45">
        <v>1.1200000000000001</v>
      </c>
      <c r="B134" s="45">
        <v>2.2799999999999998</v>
      </c>
      <c r="C134" s="45" t="str">
        <f t="shared" si="6"/>
        <v/>
      </c>
      <c r="D134" s="45" t="str">
        <f t="shared" si="5"/>
        <v/>
      </c>
      <c r="E134" s="183" t="s">
        <v>1988</v>
      </c>
      <c r="F134" s="189" t="s">
        <v>2129</v>
      </c>
      <c r="G134" s="185"/>
      <c r="H134" s="185">
        <v>138</v>
      </c>
      <c r="I134" s="112"/>
      <c r="J134" s="112"/>
    </row>
    <row r="135" spans="1:10" ht="13.5" customHeight="1" x14ac:dyDescent="0.3">
      <c r="A135" s="45">
        <v>1.1299999999999999</v>
      </c>
      <c r="B135" s="45">
        <v>2.29</v>
      </c>
      <c r="C135" s="45" t="str">
        <f t="shared" si="6"/>
        <v/>
      </c>
      <c r="D135" s="45" t="str">
        <f t="shared" si="5"/>
        <v/>
      </c>
      <c r="E135" s="183" t="s">
        <v>1991</v>
      </c>
      <c r="F135" s="189" t="s">
        <v>2131</v>
      </c>
      <c r="G135" s="185"/>
      <c r="H135" s="185">
        <v>139</v>
      </c>
      <c r="I135" s="112"/>
      <c r="J135" s="112"/>
    </row>
    <row r="136" spans="1:10" ht="13.5" customHeight="1" x14ac:dyDescent="0.3">
      <c r="A136" s="45">
        <v>1.1399999999999999</v>
      </c>
      <c r="B136" s="45">
        <v>2.2999999999999998</v>
      </c>
      <c r="C136" s="45" t="str">
        <f t="shared" si="6"/>
        <v/>
      </c>
      <c r="D136" s="45" t="str">
        <f t="shared" si="5"/>
        <v/>
      </c>
      <c r="E136" s="183" t="s">
        <v>1994</v>
      </c>
      <c r="F136" s="189" t="s">
        <v>2132</v>
      </c>
      <c r="G136" s="185"/>
      <c r="H136" s="185">
        <v>140</v>
      </c>
      <c r="I136" s="112"/>
      <c r="J136" s="112"/>
    </row>
    <row r="137" spans="1:10" ht="13.5" customHeight="1" x14ac:dyDescent="0.3">
      <c r="A137" s="45">
        <v>1.1499999999999999</v>
      </c>
      <c r="B137" s="45">
        <v>2.31</v>
      </c>
      <c r="C137" s="45" t="str">
        <f t="shared" si="6"/>
        <v/>
      </c>
      <c r="D137" s="45" t="str">
        <f t="shared" si="5"/>
        <v/>
      </c>
      <c r="E137" s="183" t="s">
        <v>1997</v>
      </c>
      <c r="F137" s="189" t="s">
        <v>2133</v>
      </c>
      <c r="G137" s="185"/>
      <c r="H137" s="185">
        <v>141</v>
      </c>
      <c r="I137" s="112"/>
      <c r="J137" s="112"/>
    </row>
    <row r="138" spans="1:10" ht="13.5" customHeight="1" x14ac:dyDescent="0.3">
      <c r="A138" s="45">
        <v>1.1599999999999999</v>
      </c>
      <c r="B138" s="45">
        <v>2.3199999999999998</v>
      </c>
      <c r="C138" s="45" t="str">
        <f t="shared" si="6"/>
        <v/>
      </c>
      <c r="D138" s="45" t="str">
        <f t="shared" si="5"/>
        <v/>
      </c>
      <c r="E138" s="183" t="s">
        <v>1999</v>
      </c>
      <c r="F138" s="192" t="s">
        <v>2142</v>
      </c>
      <c r="G138" s="185"/>
      <c r="H138" s="185">
        <v>142</v>
      </c>
      <c r="I138" s="112"/>
      <c r="J138" s="112"/>
    </row>
    <row r="139" spans="1:10" ht="13.5" customHeight="1" x14ac:dyDescent="0.3">
      <c r="A139" s="45">
        <v>1.17</v>
      </c>
      <c r="B139" s="45">
        <v>2.33</v>
      </c>
      <c r="C139" s="45" t="str">
        <f t="shared" si="6"/>
        <v/>
      </c>
      <c r="D139" s="45" t="str">
        <f t="shared" si="5"/>
        <v/>
      </c>
      <c r="E139" s="183" t="s">
        <v>2009</v>
      </c>
      <c r="F139" s="192" t="s">
        <v>2085</v>
      </c>
      <c r="G139" s="185"/>
      <c r="H139" s="185">
        <v>143</v>
      </c>
      <c r="I139" s="112"/>
      <c r="J139" s="112"/>
    </row>
    <row r="140" spans="1:10" ht="13.5" customHeight="1" x14ac:dyDescent="0.3">
      <c r="A140" s="45">
        <v>1.18</v>
      </c>
      <c r="B140" s="45">
        <v>2.34</v>
      </c>
      <c r="C140" s="45" t="str">
        <f t="shared" si="6"/>
        <v/>
      </c>
      <c r="D140" s="45" t="str">
        <f t="shared" si="5"/>
        <v/>
      </c>
      <c r="E140" s="183" t="s">
        <v>2012</v>
      </c>
      <c r="F140" s="192" t="s">
        <v>2134</v>
      </c>
      <c r="G140" s="185"/>
      <c r="H140" s="185">
        <v>144</v>
      </c>
      <c r="I140" s="112"/>
      <c r="J140" s="112"/>
    </row>
    <row r="141" spans="1:10" ht="13.5" customHeight="1" x14ac:dyDescent="0.3">
      <c r="A141" s="45">
        <v>1.19</v>
      </c>
      <c r="B141" s="45">
        <v>2.35</v>
      </c>
      <c r="C141" s="45" t="str">
        <f t="shared" si="6"/>
        <v/>
      </c>
      <c r="D141" s="45" t="str">
        <f t="shared" si="5"/>
        <v/>
      </c>
      <c r="E141" s="183" t="s">
        <v>2024</v>
      </c>
      <c r="F141" s="192" t="s">
        <v>2135</v>
      </c>
      <c r="G141" s="185"/>
      <c r="H141" s="185">
        <v>145</v>
      </c>
      <c r="I141" s="112"/>
      <c r="J141" s="112"/>
    </row>
    <row r="142" spans="1:10" ht="13.5" customHeight="1" x14ac:dyDescent="0.3">
      <c r="A142" s="45">
        <v>1.2</v>
      </c>
      <c r="B142" s="45">
        <v>2.36</v>
      </c>
      <c r="C142" s="45" t="str">
        <f t="shared" si="6"/>
        <v/>
      </c>
      <c r="D142" s="45" t="str">
        <f t="shared" si="5"/>
        <v/>
      </c>
      <c r="E142" s="183" t="s">
        <v>2027</v>
      </c>
      <c r="F142" s="192" t="s">
        <v>2143</v>
      </c>
      <c r="G142" s="185"/>
      <c r="H142" s="185">
        <v>146</v>
      </c>
      <c r="I142" s="112"/>
      <c r="J142" s="112"/>
    </row>
    <row r="143" spans="1:10" ht="13.5" customHeight="1" x14ac:dyDescent="0.3">
      <c r="A143" s="45">
        <v>1.21</v>
      </c>
      <c r="B143" s="45">
        <v>2.37</v>
      </c>
      <c r="C143" s="45">
        <f t="shared" si="6"/>
        <v>5555.8680000000004</v>
      </c>
      <c r="D143" s="45">
        <f t="shared" si="5"/>
        <v>11365.150000000001</v>
      </c>
      <c r="E143" s="183" t="s">
        <v>2029</v>
      </c>
      <c r="F143" s="192" t="s">
        <v>2136</v>
      </c>
      <c r="G143" s="185"/>
      <c r="H143" s="185">
        <v>147</v>
      </c>
      <c r="I143" s="112">
        <v>22949</v>
      </c>
      <c r="J143" s="112">
        <v>23970</v>
      </c>
    </row>
    <row r="144" spans="1:10" ht="13.5" customHeight="1" x14ac:dyDescent="0.3">
      <c r="A144" s="45">
        <v>1.22</v>
      </c>
      <c r="B144" s="45">
        <v>2.38</v>
      </c>
      <c r="C144" s="45">
        <f t="shared" si="6"/>
        <v>6654.3920000000007</v>
      </c>
      <c r="D144" s="45">
        <f t="shared" si="5"/>
        <v>13477.035999999998</v>
      </c>
      <c r="E144" s="186" t="s">
        <v>2092</v>
      </c>
      <c r="F144" s="192" t="s">
        <v>2144</v>
      </c>
      <c r="G144" s="185"/>
      <c r="H144" s="179">
        <v>148</v>
      </c>
      <c r="I144" s="194">
        <f>IFERROR(IF(AND(I116,I129,I130)="","",SUM(I116,I129,I130)),"")</f>
        <v>27263</v>
      </c>
      <c r="J144" s="194">
        <f>IFERROR(IF(AND(J116,J129,J130)="","",SUM(J116,J129,J130)),"")</f>
        <v>28306</v>
      </c>
    </row>
    <row r="145" spans="1:919" ht="13.5" customHeight="1" x14ac:dyDescent="0.3">
      <c r="A145" s="45">
        <v>1.23</v>
      </c>
      <c r="B145" s="45">
        <v>2.39</v>
      </c>
      <c r="C145" s="45">
        <f t="shared" si="6"/>
        <v>94860.239999999991</v>
      </c>
      <c r="D145" s="45">
        <f t="shared" si="5"/>
        <v>201082.05666666667</v>
      </c>
      <c r="E145" s="186" t="s">
        <v>2095</v>
      </c>
      <c r="F145" s="192" t="s">
        <v>2145</v>
      </c>
      <c r="G145" s="185"/>
      <c r="H145" s="179">
        <v>149</v>
      </c>
      <c r="I145" s="194">
        <f>IFERROR(IF(AND(I114,I144)="","",SUM(I114,I144)),"")</f>
        <v>462722</v>
      </c>
      <c r="J145" s="194">
        <f>IFERROR(IF(AND(J114,J144)="","",SUM(J114,J144)),"")</f>
        <v>504800</v>
      </c>
    </row>
    <row r="146" spans="1:919" ht="13.5" customHeight="1" x14ac:dyDescent="0.3">
      <c r="A146" s="45">
        <v>1.24</v>
      </c>
      <c r="B146" s="45">
        <v>2.4</v>
      </c>
      <c r="C146" s="45" t="str">
        <f t="shared" si="6"/>
        <v/>
      </c>
      <c r="D146" s="45" t="str">
        <f t="shared" si="5"/>
        <v/>
      </c>
      <c r="E146" s="186" t="s">
        <v>2146</v>
      </c>
      <c r="F146" s="193" t="s">
        <v>2093</v>
      </c>
      <c r="G146" s="185"/>
      <c r="H146" s="179">
        <v>150</v>
      </c>
      <c r="I146" s="114"/>
      <c r="J146" s="114"/>
    </row>
    <row r="147" spans="1:919" ht="13.5" customHeight="1" x14ac:dyDescent="0.3">
      <c r="A147" s="45">
        <v>1.25</v>
      </c>
      <c r="B147" s="45">
        <v>2.41</v>
      </c>
      <c r="C147" s="45">
        <f t="shared" si="6"/>
        <v>96402.666666666672</v>
      </c>
      <c r="D147" s="45">
        <f t="shared" si="5"/>
        <v>202764.74333333335</v>
      </c>
      <c r="E147" s="186" t="s">
        <v>2147</v>
      </c>
      <c r="F147" s="192" t="s">
        <v>2148</v>
      </c>
      <c r="G147" s="185"/>
      <c r="H147" s="179">
        <v>151</v>
      </c>
      <c r="I147" s="194">
        <f>IFERROR(IF(AND(I145,I146)="","",SUM(I145,I146)),"")</f>
        <v>462722</v>
      </c>
      <c r="J147" s="194">
        <f>IFERROR(IF(AND(J145,J146)="","",SUM(J145,J146)),"")</f>
        <v>504800</v>
      </c>
    </row>
    <row r="148" spans="1:919" x14ac:dyDescent="0.3">
      <c r="C148" s="45">
        <f>IF(ISERROR(ABS(LOG(ABS(SUM(C19:C147)),EXP(3)))),"",ABS(LOG(ABS(SUM(C19:C147)),EXP(3))))</f>
        <v>4.4671188674710214</v>
      </c>
      <c r="D148" s="45">
        <f>IF(ISERROR(ABS(LOG(ABS(SUM(D19:D147)),EXP(3)))),"",ABS(LOG(ABS(SUM(D19:D147)),EXP(3))))</f>
        <v>4.7873279251423355</v>
      </c>
    </row>
    <row r="149" spans="1:919" s="146" customFormat="1" ht="13.2" x14ac:dyDescent="0.3">
      <c r="C149" s="153" t="str">
        <f>IF(ISERROR(IF(ISERROR(MID(C148,FIND(".",C148,1)+11,13)),MID(C148,FIND(",",C148,1)+11,13),MID(C148,FIND(".",C148,1)+11,13))),"",IF(ISERROR(MID(C148,FIND(".",C148,1)+11,13)),MID(C148,FIND(",",C148,1)+11,13),MID(C148,FIND(".",C148,1)+11,13)))</f>
        <v>7102</v>
      </c>
      <c r="D149" s="153" t="str">
        <f>IF(ISERROR(IF(ISERROR(MID(D148,FIND(".",D148,1)+11,13)),MID(D148,FIND(",",D148,1)+11,13),MID(D148,FIND(".",D148,1)+11,13))),"",IF(ISERROR(MID(D148,FIND(".",D148,1)+11,13)),MID(D148,FIND(",",D148,1)+11,13),MID(D148,FIND(".",D148,1)+11,13)))</f>
        <v>4234</v>
      </c>
      <c r="E149" s="156"/>
      <c r="F149" s="115"/>
      <c r="G149" s="157"/>
      <c r="H149" s="115"/>
      <c r="I149" s="195"/>
      <c r="J149" s="158"/>
    </row>
    <row r="150" spans="1:919" s="51" customFormat="1" ht="13.2" x14ac:dyDescent="0.3">
      <c r="A150" s="49"/>
      <c r="B150" s="49"/>
      <c r="C150" s="49"/>
      <c r="D150" s="49"/>
      <c r="E150" s="146" t="s">
        <v>2149</v>
      </c>
      <c r="F150" s="115"/>
      <c r="G150" s="154"/>
      <c r="I150" s="160" t="s">
        <v>2151</v>
      </c>
      <c r="J150" s="154" t="s">
        <v>2150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  <c r="UX150" s="50"/>
      <c r="UY150" s="50"/>
      <c r="UZ150" s="50"/>
      <c r="VA150" s="50"/>
      <c r="VB150" s="50"/>
      <c r="VC150" s="50"/>
      <c r="VD150" s="50"/>
      <c r="VE150" s="50"/>
      <c r="VF150" s="50"/>
      <c r="VG150" s="50"/>
      <c r="VH150" s="50"/>
      <c r="VI150" s="50"/>
      <c r="VJ150" s="50"/>
      <c r="VK150" s="50"/>
      <c r="VL150" s="50"/>
      <c r="VM150" s="50"/>
      <c r="VN150" s="50"/>
      <c r="VO150" s="50"/>
      <c r="VP150" s="50"/>
      <c r="VQ150" s="50"/>
      <c r="VR150" s="50"/>
      <c r="VS150" s="50"/>
      <c r="VT150" s="50"/>
      <c r="VU150" s="50"/>
      <c r="VV150" s="50"/>
      <c r="VW150" s="50"/>
      <c r="VX150" s="50"/>
      <c r="VY150" s="50"/>
      <c r="VZ150" s="50"/>
      <c r="WA150" s="50"/>
      <c r="WB150" s="50"/>
      <c r="WC150" s="50"/>
      <c r="WD150" s="50"/>
      <c r="WE150" s="50"/>
      <c r="WF150" s="50"/>
      <c r="WG150" s="50"/>
      <c r="WH150" s="50"/>
      <c r="WI150" s="50"/>
      <c r="WJ150" s="50"/>
      <c r="WK150" s="50"/>
      <c r="WL150" s="50"/>
      <c r="WM150" s="50"/>
      <c r="WN150" s="50"/>
      <c r="WO150" s="50"/>
      <c r="WP150" s="50"/>
      <c r="WQ150" s="50"/>
      <c r="WR150" s="50"/>
      <c r="WS150" s="50"/>
      <c r="WT150" s="50"/>
      <c r="WU150" s="50"/>
      <c r="WV150" s="50"/>
      <c r="WW150" s="50"/>
      <c r="WX150" s="50"/>
      <c r="WY150" s="50"/>
      <c r="WZ150" s="50"/>
      <c r="XA150" s="50"/>
      <c r="XB150" s="50"/>
      <c r="XC150" s="50"/>
      <c r="XD150" s="50"/>
      <c r="XE150" s="50"/>
      <c r="XF150" s="50"/>
      <c r="XG150" s="50"/>
      <c r="XH150" s="50"/>
      <c r="XI150" s="50"/>
      <c r="XJ150" s="50"/>
      <c r="XK150" s="50"/>
      <c r="XL150" s="50"/>
      <c r="XM150" s="50"/>
      <c r="XN150" s="50"/>
      <c r="XO150" s="50"/>
      <c r="XP150" s="50"/>
      <c r="XQ150" s="50"/>
      <c r="XR150" s="50"/>
      <c r="XS150" s="50"/>
      <c r="XT150" s="50"/>
      <c r="XU150" s="50"/>
      <c r="XV150" s="50"/>
      <c r="XW150" s="50"/>
      <c r="XX150" s="50"/>
      <c r="XY150" s="50"/>
      <c r="XZ150" s="50"/>
      <c r="YA150" s="50"/>
      <c r="YB150" s="50"/>
      <c r="YC150" s="50"/>
      <c r="YD150" s="50"/>
      <c r="YE150" s="50"/>
      <c r="YF150" s="50"/>
      <c r="YG150" s="50"/>
      <c r="YH150" s="50"/>
      <c r="YI150" s="50"/>
      <c r="YJ150" s="50"/>
      <c r="YK150" s="50"/>
      <c r="YL150" s="50"/>
      <c r="YM150" s="50"/>
      <c r="YN150" s="50"/>
      <c r="YO150" s="50"/>
      <c r="YP150" s="50"/>
      <c r="YQ150" s="50"/>
      <c r="YR150" s="50"/>
      <c r="YS150" s="50"/>
      <c r="YT150" s="50"/>
      <c r="YU150" s="50"/>
      <c r="YV150" s="50"/>
      <c r="YW150" s="50"/>
      <c r="YX150" s="50"/>
      <c r="YY150" s="50"/>
      <c r="YZ150" s="50"/>
      <c r="ZA150" s="50"/>
      <c r="ZB150" s="50"/>
      <c r="ZC150" s="50"/>
      <c r="ZD150" s="50"/>
      <c r="ZE150" s="50"/>
      <c r="ZF150" s="50"/>
      <c r="ZG150" s="50"/>
      <c r="ZH150" s="50"/>
      <c r="ZI150" s="50"/>
      <c r="ZJ150" s="50"/>
      <c r="ZK150" s="50"/>
      <c r="ZL150" s="50"/>
      <c r="ZM150" s="50"/>
      <c r="ZN150" s="50"/>
      <c r="ZO150" s="50"/>
      <c r="ZP150" s="50"/>
      <c r="ZQ150" s="50"/>
      <c r="ZR150" s="50"/>
      <c r="ZS150" s="50"/>
      <c r="ZT150" s="50"/>
      <c r="ZU150" s="50"/>
      <c r="ZV150" s="50"/>
      <c r="ZW150" s="50"/>
      <c r="ZX150" s="50"/>
      <c r="ZY150" s="50"/>
      <c r="ZZ150" s="50"/>
      <c r="AAA150" s="50"/>
      <c r="AAB150" s="50"/>
      <c r="AAC150" s="50"/>
      <c r="AAD150" s="50"/>
      <c r="AAE150" s="50"/>
      <c r="AAF150" s="50"/>
      <c r="AAG150" s="50"/>
      <c r="AAH150" s="50"/>
      <c r="AAI150" s="50"/>
      <c r="AAJ150" s="50"/>
      <c r="AAK150" s="50"/>
      <c r="AAL150" s="50"/>
      <c r="AAM150" s="50"/>
      <c r="AAN150" s="50"/>
      <c r="AAO150" s="50"/>
      <c r="AAP150" s="50"/>
      <c r="AAQ150" s="50"/>
      <c r="AAR150" s="50"/>
      <c r="AAS150" s="50"/>
      <c r="AAT150" s="50"/>
      <c r="AAU150" s="50"/>
      <c r="AAV150" s="50"/>
      <c r="AAW150" s="50"/>
      <c r="AAX150" s="50"/>
      <c r="AAY150" s="50"/>
      <c r="AAZ150" s="50"/>
      <c r="ABA150" s="50"/>
      <c r="ABB150" s="50"/>
      <c r="ABC150" s="50"/>
      <c r="ABD150" s="50"/>
      <c r="ABE150" s="50"/>
      <c r="ABF150" s="50"/>
      <c r="ABG150" s="50"/>
      <c r="ABH150" s="50"/>
      <c r="ABI150" s="50"/>
      <c r="ABJ150" s="50"/>
      <c r="ABK150" s="50"/>
      <c r="ABL150" s="50"/>
      <c r="ABM150" s="50"/>
      <c r="ABN150" s="50"/>
      <c r="ABO150" s="50"/>
      <c r="ABP150" s="50"/>
      <c r="ABQ150" s="50"/>
      <c r="ABR150" s="50"/>
      <c r="ABS150" s="50"/>
      <c r="ABT150" s="50"/>
      <c r="ABU150" s="50"/>
      <c r="ABV150" s="50"/>
      <c r="ABW150" s="50"/>
      <c r="ABX150" s="50"/>
      <c r="ABY150" s="50"/>
      <c r="ABZ150" s="50"/>
      <c r="ACA150" s="50"/>
      <c r="ACB150" s="50"/>
      <c r="ACC150" s="50"/>
      <c r="ACD150" s="50"/>
      <c r="ACE150" s="50"/>
      <c r="ACF150" s="50"/>
      <c r="ACG150" s="50"/>
      <c r="ACH150" s="50"/>
      <c r="ACI150" s="50"/>
      <c r="ACJ150" s="50"/>
      <c r="ACK150" s="50"/>
      <c r="ACL150" s="50"/>
      <c r="ACM150" s="50"/>
      <c r="ACN150" s="50"/>
      <c r="ACO150" s="50"/>
      <c r="ACP150" s="50"/>
      <c r="ACQ150" s="50"/>
      <c r="ACR150" s="50"/>
      <c r="ACS150" s="50"/>
      <c r="ACT150" s="50"/>
      <c r="ACU150" s="50"/>
      <c r="ACV150" s="50"/>
      <c r="ACW150" s="50"/>
      <c r="ACX150" s="50"/>
      <c r="ACY150" s="50"/>
      <c r="ACZ150" s="50"/>
      <c r="ADA150" s="50"/>
      <c r="ADB150" s="50"/>
      <c r="ADC150" s="50"/>
      <c r="ADD150" s="50"/>
      <c r="ADE150" s="50"/>
      <c r="ADF150" s="50"/>
      <c r="ADG150" s="50"/>
      <c r="ADH150" s="50"/>
      <c r="ADI150" s="50"/>
      <c r="ADJ150" s="50"/>
      <c r="ADK150" s="50"/>
      <c r="ADL150" s="50"/>
      <c r="ADM150" s="50"/>
      <c r="ADN150" s="50"/>
      <c r="ADO150" s="50"/>
      <c r="ADP150" s="50"/>
      <c r="ADQ150" s="50"/>
      <c r="ADR150" s="50"/>
      <c r="ADS150" s="50"/>
      <c r="ADT150" s="50"/>
      <c r="ADU150" s="50"/>
      <c r="ADV150" s="50"/>
      <c r="ADW150" s="50"/>
      <c r="ADX150" s="50"/>
      <c r="ADY150" s="50"/>
      <c r="ADZ150" s="50"/>
      <c r="AEA150" s="50"/>
      <c r="AEB150" s="50"/>
      <c r="AEC150" s="50"/>
      <c r="AED150" s="50"/>
      <c r="AEE150" s="50"/>
      <c r="AEF150" s="50"/>
      <c r="AEG150" s="50"/>
      <c r="AEH150" s="50"/>
      <c r="AEI150" s="50"/>
      <c r="AEJ150" s="50"/>
      <c r="AEK150" s="50"/>
      <c r="AEL150" s="50"/>
      <c r="AEM150" s="50"/>
      <c r="AEN150" s="50"/>
      <c r="AEO150" s="50"/>
      <c r="AEP150" s="50"/>
      <c r="AEQ150" s="50"/>
      <c r="AER150" s="50"/>
      <c r="AES150" s="50"/>
      <c r="AET150" s="50"/>
      <c r="AEU150" s="50"/>
      <c r="AEV150" s="50"/>
      <c r="AEW150" s="50"/>
      <c r="AEX150" s="50"/>
      <c r="AEY150" s="50"/>
      <c r="AEZ150" s="50"/>
      <c r="AFA150" s="50"/>
      <c r="AFB150" s="50"/>
      <c r="AFC150" s="50"/>
      <c r="AFD150" s="50"/>
      <c r="AFE150" s="50"/>
      <c r="AFF150" s="50"/>
      <c r="AFG150" s="50"/>
      <c r="AFH150" s="50"/>
      <c r="AFI150" s="50"/>
      <c r="AFJ150" s="50"/>
      <c r="AFK150" s="50"/>
      <c r="AFL150" s="50"/>
      <c r="AFM150" s="50"/>
      <c r="AFN150" s="50"/>
      <c r="AFO150" s="50"/>
      <c r="AFP150" s="50"/>
      <c r="AFQ150" s="50"/>
      <c r="AFR150" s="50"/>
      <c r="AFS150" s="50"/>
      <c r="AFT150" s="50"/>
      <c r="AFU150" s="50"/>
      <c r="AFV150" s="50"/>
      <c r="AFW150" s="50"/>
      <c r="AFX150" s="50"/>
      <c r="AFY150" s="50"/>
      <c r="AFZ150" s="50"/>
      <c r="AGA150" s="50"/>
      <c r="AGB150" s="50"/>
      <c r="AGC150" s="50"/>
      <c r="AGD150" s="50"/>
      <c r="AGE150" s="50"/>
      <c r="AGF150" s="50"/>
      <c r="AGG150" s="50"/>
      <c r="AGH150" s="50"/>
      <c r="AGI150" s="50"/>
      <c r="AGJ150" s="50"/>
      <c r="AGK150" s="50"/>
      <c r="AGL150" s="50"/>
      <c r="AGM150" s="50"/>
      <c r="AGN150" s="50"/>
      <c r="AGO150" s="50"/>
      <c r="AGP150" s="50"/>
      <c r="AGQ150" s="50"/>
      <c r="AGR150" s="50"/>
      <c r="AGS150" s="50"/>
      <c r="AGT150" s="50"/>
      <c r="AGU150" s="50"/>
      <c r="AGV150" s="50"/>
      <c r="AGW150" s="50"/>
      <c r="AGX150" s="50"/>
      <c r="AGY150" s="50"/>
      <c r="AGZ150" s="50"/>
      <c r="AHA150" s="50"/>
      <c r="AHB150" s="50"/>
      <c r="AHC150" s="50"/>
      <c r="AHD150" s="50"/>
      <c r="AHE150" s="50"/>
      <c r="AHF150" s="50"/>
      <c r="AHG150" s="50"/>
      <c r="AHH150" s="50"/>
      <c r="AHI150" s="50"/>
      <c r="AHJ150" s="50"/>
      <c r="AHK150" s="50"/>
      <c r="AHL150" s="50"/>
      <c r="AHM150" s="50"/>
      <c r="AHN150" s="50"/>
      <c r="AHO150" s="50"/>
      <c r="AHP150" s="50"/>
      <c r="AHQ150" s="50"/>
      <c r="AHR150" s="50"/>
      <c r="AHS150" s="50"/>
      <c r="AHT150" s="50"/>
      <c r="AHU150" s="50"/>
      <c r="AHV150" s="50"/>
      <c r="AHW150" s="50"/>
      <c r="AHX150" s="50"/>
      <c r="AHY150" s="50"/>
      <c r="AHZ150" s="50"/>
      <c r="AIA150" s="50"/>
      <c r="AIB150" s="50"/>
      <c r="AIC150" s="50"/>
      <c r="AID150" s="50"/>
      <c r="AIE150" s="50"/>
      <c r="AIF150" s="50"/>
      <c r="AIG150" s="50"/>
      <c r="AIH150" s="50"/>
      <c r="AII150" s="50"/>
    </row>
    <row r="151" spans="1:919" s="51" customFormat="1" ht="13.2" x14ac:dyDescent="0.3">
      <c r="A151" s="49"/>
      <c r="B151" s="49"/>
      <c r="C151" s="49"/>
      <c r="D151" s="49"/>
      <c r="E151" s="319" t="str">
        <f>OP!C45</f>
        <v>Sarajevo, 10.08.2026.</v>
      </c>
      <c r="F151" s="319"/>
      <c r="G151" s="159"/>
      <c r="H151" s="115"/>
      <c r="I151" s="160"/>
      <c r="J151" s="275" t="str">
        <f>OP!AJ45</f>
        <v>Olja Mujagić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ht="51.75" customHeight="1" x14ac:dyDescent="0.3">
      <c r="G152" s="240"/>
    </row>
    <row r="155" spans="1:919" s="150" customFormat="1" ht="13.2" x14ac:dyDescent="0.25">
      <c r="E155" s="147"/>
      <c r="I155" s="145"/>
      <c r="J155" s="148" t="s">
        <v>2152</v>
      </c>
    </row>
    <row r="156" spans="1:919" x14ac:dyDescent="0.3">
      <c r="K156" s="57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66" priority="2">
      <formula>OR(LEFT(#REF!,5)="Reviz",LEFT(#REF!,6)="Izjava")</formula>
    </cfRule>
  </conditionalFormatting>
  <conditionalFormatting sqref="E40">
    <cfRule type="containsText" dxfId="65" priority="8" operator="containsText" text="Obrazac prazan">
      <formula>NOT(ISERROR(SEARCH("Obrazac prazan",E40)))</formula>
    </cfRule>
  </conditionalFormatting>
  <conditionalFormatting sqref="E80">
    <cfRule type="containsText" dxfId="64" priority="6" operator="containsText" text="Obrazac prazan">
      <formula>NOT(ISERROR(SEARCH("Obrazac prazan",E80)))</formula>
    </cfRule>
  </conditionalFormatting>
  <conditionalFormatting sqref="E120">
    <cfRule type="containsText" dxfId="63" priority="5" operator="containsText" text="Obrazac prazan">
      <formula>NOT(ISERROR(SEARCH("Obrazac prazan",E120)))</formula>
    </cfRule>
  </conditionalFormatting>
  <conditionalFormatting sqref="E155">
    <cfRule type="containsText" dxfId="62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61" priority="4">
      <formula>OR(LEFT(#REF!,5)="Reviz",LEFT(#REF!,6)="Izjava")</formula>
    </cfRule>
  </conditionalFormatting>
  <conditionalFormatting sqref="G152">
    <cfRule type="expression" dxfId="60" priority="1">
      <formula>OR(LEFT(#REF!,5)="Reviz",LEFT(#REF!,6)="Izjava")</formula>
    </cfRule>
  </conditionalFormatting>
  <conditionalFormatting sqref="J15">
    <cfRule type="expression" dxfId="59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 xr:uid="{6F44042C-0A97-494B-A9AA-47B893B3FCC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E536-0FF4-42C6-B661-A5ED09B10D68}">
  <sheetPr codeName="Sheet10">
    <tabColor rgb="FF0F932E"/>
  </sheetPr>
  <dimension ref="A1:AII190"/>
  <sheetViews>
    <sheetView showGridLines="0" view="pageLayout" topLeftCell="E121" zoomScaleNormal="100" workbookViewId="0">
      <selection activeCell="I90" sqref="I90"/>
    </sheetView>
  </sheetViews>
  <sheetFormatPr defaultColWidth="7.4414062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80.33203125" style="52" customWidth="1"/>
    <col min="7" max="7" width="7.88671875" style="52" customWidth="1"/>
    <col min="8" max="8" width="8" style="52" customWidth="1"/>
    <col min="9" max="9" width="18.33203125" style="38" customWidth="1"/>
    <col min="10" max="10" width="18.33203125" style="37" customWidth="1"/>
    <col min="11" max="919" width="7.44140625" style="37" customWidth="1"/>
    <col min="920" max="920" width="7.44140625" style="46" customWidth="1"/>
    <col min="921" max="16384" width="7.44140625" style="46"/>
  </cols>
  <sheetData>
    <row r="1" spans="1:919" s="51" customFormat="1" ht="13.2" x14ac:dyDescent="0.25">
      <c r="A1" s="49"/>
      <c r="B1" s="49"/>
      <c r="C1" s="49"/>
      <c r="D1" s="49"/>
      <c r="E1" s="320" t="str">
        <f>BS!E1</f>
        <v>DUF SAFE INVESTMENT d.o.o. Sarajevo</v>
      </c>
      <c r="F1" s="320"/>
      <c r="G1" s="117"/>
      <c r="H1" s="117"/>
      <c r="I1" s="104"/>
      <c r="J1" s="252" t="s">
        <v>2541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</row>
    <row r="2" spans="1:919" s="51" customFormat="1" ht="13.2" x14ac:dyDescent="0.25">
      <c r="A2" s="49"/>
      <c r="B2" s="49"/>
      <c r="C2" s="49"/>
      <c r="D2" s="49"/>
      <c r="E2" s="241" t="s">
        <v>2539</v>
      </c>
      <c r="F2" s="102"/>
      <c r="G2" s="102"/>
      <c r="H2" s="104"/>
      <c r="I2" s="106"/>
      <c r="J2" s="242" t="s">
        <v>2543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</row>
    <row r="3" spans="1:919" s="51" customFormat="1" ht="13.2" x14ac:dyDescent="0.25">
      <c r="A3" s="49"/>
      <c r="B3" s="49"/>
      <c r="C3" s="49"/>
      <c r="D3" s="49"/>
      <c r="E3" s="321" t="str">
        <f>BS!E3</f>
        <v>Danijela Ozme 1, SARAJEVO</v>
      </c>
      <c r="F3" s="321"/>
      <c r="G3" s="117"/>
      <c r="H3" s="105"/>
      <c r="I3" s="104"/>
      <c r="J3" s="243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  <c r="LS3" s="50"/>
      <c r="LT3" s="50"/>
      <c r="LU3" s="50"/>
      <c r="LV3" s="50"/>
      <c r="LW3" s="50"/>
      <c r="LX3" s="50"/>
      <c r="LY3" s="50"/>
      <c r="LZ3" s="50"/>
      <c r="MA3" s="50"/>
      <c r="MB3" s="50"/>
      <c r="MC3" s="50"/>
      <c r="MD3" s="50"/>
      <c r="ME3" s="50"/>
      <c r="MF3" s="50"/>
      <c r="MG3" s="50"/>
      <c r="MH3" s="50"/>
      <c r="MI3" s="50"/>
      <c r="MJ3" s="50"/>
      <c r="MK3" s="50"/>
      <c r="ML3" s="50"/>
      <c r="MM3" s="50"/>
      <c r="MN3" s="50"/>
      <c r="MO3" s="50"/>
      <c r="MP3" s="50"/>
      <c r="MQ3" s="50"/>
      <c r="MR3" s="50"/>
      <c r="MS3" s="50"/>
      <c r="MT3" s="50"/>
      <c r="MU3" s="50"/>
      <c r="MV3" s="50"/>
      <c r="MW3" s="50"/>
      <c r="MX3" s="50"/>
      <c r="MY3" s="50"/>
      <c r="MZ3" s="50"/>
      <c r="NA3" s="50"/>
      <c r="NB3" s="50"/>
      <c r="NC3" s="50"/>
      <c r="ND3" s="50"/>
      <c r="NE3" s="50"/>
      <c r="NF3" s="50"/>
      <c r="NG3" s="50"/>
      <c r="NH3" s="50"/>
      <c r="NI3" s="50"/>
      <c r="NJ3" s="50"/>
      <c r="NK3" s="50"/>
      <c r="NL3" s="50"/>
      <c r="NM3" s="50"/>
      <c r="NN3" s="50"/>
      <c r="NO3" s="50"/>
      <c r="NP3" s="50"/>
      <c r="NQ3" s="50"/>
      <c r="NR3" s="50"/>
      <c r="NS3" s="50"/>
      <c r="NT3" s="50"/>
      <c r="NU3" s="50"/>
      <c r="NV3" s="50"/>
      <c r="NW3" s="50"/>
      <c r="NX3" s="50"/>
      <c r="NY3" s="50"/>
      <c r="NZ3" s="50"/>
      <c r="OA3" s="50"/>
      <c r="OB3" s="50"/>
      <c r="OC3" s="50"/>
      <c r="OD3" s="50"/>
      <c r="OE3" s="50"/>
      <c r="OF3" s="50"/>
      <c r="OG3" s="50"/>
      <c r="OH3" s="50"/>
      <c r="OI3" s="50"/>
      <c r="OJ3" s="50"/>
      <c r="OK3" s="50"/>
      <c r="OL3" s="50"/>
      <c r="OM3" s="50"/>
      <c r="ON3" s="50"/>
      <c r="OO3" s="50"/>
      <c r="OP3" s="50"/>
      <c r="OQ3" s="50"/>
      <c r="OR3" s="50"/>
      <c r="OS3" s="50"/>
      <c r="OT3" s="50"/>
      <c r="OU3" s="50"/>
      <c r="OV3" s="50"/>
      <c r="OW3" s="50"/>
      <c r="OX3" s="50"/>
      <c r="OY3" s="50"/>
      <c r="OZ3" s="50"/>
      <c r="PA3" s="50"/>
      <c r="PB3" s="50"/>
      <c r="PC3" s="50"/>
      <c r="PD3" s="50"/>
      <c r="PE3" s="50"/>
      <c r="PF3" s="50"/>
      <c r="PG3" s="50"/>
      <c r="PH3" s="50"/>
      <c r="PI3" s="50"/>
      <c r="PJ3" s="50"/>
      <c r="PK3" s="50"/>
      <c r="PL3" s="50"/>
      <c r="PM3" s="50"/>
      <c r="PN3" s="50"/>
      <c r="PO3" s="50"/>
      <c r="PP3" s="50"/>
      <c r="PQ3" s="50"/>
      <c r="PR3" s="50"/>
      <c r="PS3" s="50"/>
      <c r="PT3" s="50"/>
      <c r="PU3" s="50"/>
      <c r="PV3" s="50"/>
      <c r="PW3" s="50"/>
      <c r="PX3" s="50"/>
      <c r="PY3" s="50"/>
      <c r="PZ3" s="50"/>
      <c r="QA3" s="50"/>
      <c r="QB3" s="50"/>
      <c r="QC3" s="50"/>
      <c r="QD3" s="50"/>
      <c r="QE3" s="50"/>
      <c r="QF3" s="50"/>
      <c r="QG3" s="50"/>
      <c r="QH3" s="50"/>
      <c r="QI3" s="50"/>
      <c r="QJ3" s="50"/>
      <c r="QK3" s="50"/>
      <c r="QL3" s="50"/>
      <c r="QM3" s="50"/>
      <c r="QN3" s="50"/>
      <c r="QO3" s="50"/>
      <c r="QP3" s="50"/>
      <c r="QQ3" s="50"/>
      <c r="QR3" s="50"/>
      <c r="QS3" s="50"/>
      <c r="QT3" s="50"/>
      <c r="QU3" s="50"/>
      <c r="QV3" s="50"/>
      <c r="QW3" s="50"/>
      <c r="QX3" s="50"/>
      <c r="QY3" s="50"/>
      <c r="QZ3" s="50"/>
      <c r="RA3" s="50"/>
      <c r="RB3" s="50"/>
      <c r="RC3" s="50"/>
      <c r="RD3" s="50"/>
      <c r="RE3" s="50"/>
      <c r="RF3" s="50"/>
      <c r="RG3" s="50"/>
      <c r="RH3" s="50"/>
      <c r="RI3" s="50"/>
      <c r="RJ3" s="50"/>
      <c r="RK3" s="50"/>
      <c r="RL3" s="50"/>
      <c r="RM3" s="50"/>
      <c r="RN3" s="50"/>
      <c r="RO3" s="50"/>
      <c r="RP3" s="50"/>
      <c r="RQ3" s="50"/>
      <c r="RR3" s="50"/>
      <c r="RS3" s="50"/>
      <c r="RT3" s="50"/>
      <c r="RU3" s="50"/>
      <c r="RV3" s="50"/>
      <c r="RW3" s="50"/>
      <c r="RX3" s="50"/>
      <c r="RY3" s="50"/>
      <c r="RZ3" s="50"/>
      <c r="SA3" s="50"/>
      <c r="SB3" s="50"/>
      <c r="SC3" s="50"/>
      <c r="SD3" s="50"/>
      <c r="SE3" s="50"/>
      <c r="SF3" s="50"/>
      <c r="SG3" s="50"/>
      <c r="SH3" s="50"/>
      <c r="SI3" s="50"/>
      <c r="SJ3" s="50"/>
      <c r="SK3" s="50"/>
      <c r="SL3" s="50"/>
      <c r="SM3" s="50"/>
      <c r="SN3" s="50"/>
      <c r="SO3" s="50"/>
      <c r="SP3" s="50"/>
      <c r="SQ3" s="50"/>
      <c r="SR3" s="50"/>
      <c r="SS3" s="50"/>
      <c r="ST3" s="50"/>
      <c r="SU3" s="50"/>
      <c r="SV3" s="50"/>
      <c r="SW3" s="50"/>
      <c r="SX3" s="50"/>
      <c r="SY3" s="50"/>
      <c r="SZ3" s="50"/>
      <c r="TA3" s="50"/>
      <c r="TB3" s="50"/>
      <c r="TC3" s="50"/>
      <c r="TD3" s="50"/>
      <c r="TE3" s="50"/>
      <c r="TF3" s="50"/>
      <c r="TG3" s="50"/>
      <c r="TH3" s="50"/>
      <c r="TI3" s="50"/>
      <c r="TJ3" s="50"/>
      <c r="TK3" s="50"/>
      <c r="TL3" s="50"/>
      <c r="TM3" s="50"/>
      <c r="TN3" s="50"/>
      <c r="TO3" s="50"/>
      <c r="TP3" s="50"/>
      <c r="TQ3" s="50"/>
      <c r="TR3" s="50"/>
      <c r="TS3" s="50"/>
      <c r="TT3" s="50"/>
      <c r="TU3" s="50"/>
      <c r="TV3" s="50"/>
      <c r="TW3" s="50"/>
      <c r="TX3" s="50"/>
      <c r="TY3" s="50"/>
      <c r="TZ3" s="50"/>
      <c r="UA3" s="50"/>
      <c r="UB3" s="50"/>
      <c r="UC3" s="50"/>
      <c r="UD3" s="50"/>
      <c r="UE3" s="50"/>
      <c r="UF3" s="50"/>
      <c r="UG3" s="50"/>
      <c r="UH3" s="50"/>
      <c r="UI3" s="50"/>
      <c r="UJ3" s="50"/>
      <c r="UK3" s="50"/>
      <c r="UL3" s="50"/>
      <c r="UM3" s="50"/>
      <c r="UN3" s="50"/>
      <c r="UO3" s="50"/>
      <c r="UP3" s="50"/>
      <c r="UQ3" s="50"/>
      <c r="UR3" s="50"/>
      <c r="US3" s="50"/>
      <c r="UT3" s="50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50"/>
      <c r="XG3" s="50"/>
      <c r="XH3" s="50"/>
      <c r="XI3" s="50"/>
      <c r="XJ3" s="50"/>
      <c r="XK3" s="50"/>
      <c r="XL3" s="50"/>
      <c r="XM3" s="50"/>
      <c r="XN3" s="50"/>
      <c r="XO3" s="50"/>
      <c r="XP3" s="50"/>
      <c r="XQ3" s="50"/>
      <c r="XR3" s="50"/>
      <c r="XS3" s="50"/>
      <c r="XT3" s="50"/>
      <c r="XU3" s="50"/>
      <c r="XV3" s="50"/>
      <c r="XW3" s="50"/>
      <c r="XX3" s="50"/>
      <c r="XY3" s="50"/>
      <c r="XZ3" s="50"/>
      <c r="YA3" s="50"/>
      <c r="YB3" s="50"/>
      <c r="YC3" s="50"/>
      <c r="YD3" s="50"/>
      <c r="YE3" s="50"/>
      <c r="YF3" s="50"/>
      <c r="YG3" s="50"/>
      <c r="YH3" s="50"/>
      <c r="YI3" s="50"/>
      <c r="YJ3" s="50"/>
      <c r="YK3" s="50"/>
      <c r="YL3" s="50"/>
      <c r="YM3" s="50"/>
      <c r="YN3" s="50"/>
      <c r="YO3" s="50"/>
      <c r="YP3" s="50"/>
      <c r="YQ3" s="50"/>
      <c r="YR3" s="50"/>
      <c r="YS3" s="50"/>
      <c r="YT3" s="50"/>
      <c r="YU3" s="50"/>
      <c r="YV3" s="50"/>
      <c r="YW3" s="50"/>
      <c r="YX3" s="50"/>
      <c r="YY3" s="50"/>
      <c r="YZ3" s="50"/>
      <c r="ZA3" s="50"/>
      <c r="ZB3" s="50"/>
      <c r="ZC3" s="50"/>
      <c r="ZD3" s="50"/>
      <c r="ZE3" s="50"/>
      <c r="ZF3" s="50"/>
      <c r="ZG3" s="50"/>
      <c r="ZH3" s="50"/>
      <c r="ZI3" s="50"/>
      <c r="ZJ3" s="50"/>
      <c r="ZK3" s="50"/>
      <c r="ZL3" s="50"/>
      <c r="ZM3" s="50"/>
      <c r="ZN3" s="50"/>
      <c r="ZO3" s="50"/>
      <c r="ZP3" s="50"/>
      <c r="ZQ3" s="50"/>
      <c r="ZR3" s="50"/>
      <c r="ZS3" s="50"/>
      <c r="ZT3" s="50"/>
      <c r="ZU3" s="50"/>
      <c r="ZV3" s="50"/>
      <c r="ZW3" s="50"/>
      <c r="ZX3" s="50"/>
      <c r="ZY3" s="50"/>
      <c r="ZZ3" s="50"/>
      <c r="AAA3" s="50"/>
      <c r="AAB3" s="50"/>
      <c r="AAC3" s="50"/>
      <c r="AAD3" s="50"/>
      <c r="AAE3" s="50"/>
      <c r="AAF3" s="50"/>
      <c r="AAG3" s="50"/>
      <c r="AAH3" s="50"/>
      <c r="AAI3" s="50"/>
      <c r="AAJ3" s="50"/>
      <c r="AAK3" s="50"/>
      <c r="AAL3" s="50"/>
      <c r="AAM3" s="50"/>
      <c r="AAN3" s="50"/>
      <c r="AAO3" s="50"/>
      <c r="AAP3" s="50"/>
      <c r="AAQ3" s="50"/>
      <c r="AAR3" s="50"/>
      <c r="AAS3" s="50"/>
      <c r="AAT3" s="50"/>
      <c r="AAU3" s="50"/>
      <c r="AAV3" s="50"/>
      <c r="AAW3" s="50"/>
      <c r="AAX3" s="50"/>
      <c r="AAY3" s="50"/>
      <c r="AAZ3" s="50"/>
      <c r="ABA3" s="50"/>
      <c r="ABB3" s="50"/>
      <c r="ABC3" s="50"/>
      <c r="ABD3" s="50"/>
      <c r="ABE3" s="50"/>
      <c r="ABF3" s="50"/>
      <c r="ABG3" s="50"/>
      <c r="ABH3" s="50"/>
      <c r="ABI3" s="50"/>
      <c r="ABJ3" s="50"/>
      <c r="ABK3" s="50"/>
      <c r="ABL3" s="50"/>
      <c r="ABM3" s="50"/>
      <c r="ABN3" s="50"/>
      <c r="ABO3" s="50"/>
      <c r="ABP3" s="50"/>
      <c r="ABQ3" s="50"/>
      <c r="ABR3" s="50"/>
      <c r="ABS3" s="50"/>
      <c r="ABT3" s="50"/>
      <c r="ABU3" s="50"/>
      <c r="ABV3" s="50"/>
      <c r="ABW3" s="50"/>
      <c r="ABX3" s="50"/>
      <c r="ABY3" s="50"/>
      <c r="ABZ3" s="50"/>
      <c r="ACA3" s="50"/>
      <c r="ACB3" s="50"/>
      <c r="ACC3" s="50"/>
      <c r="ACD3" s="50"/>
      <c r="ACE3" s="50"/>
      <c r="ACF3" s="50"/>
      <c r="ACG3" s="50"/>
      <c r="ACH3" s="50"/>
      <c r="ACI3" s="50"/>
      <c r="ACJ3" s="50"/>
      <c r="ACK3" s="50"/>
      <c r="ACL3" s="50"/>
      <c r="ACM3" s="50"/>
      <c r="ACN3" s="50"/>
      <c r="ACO3" s="50"/>
      <c r="ACP3" s="50"/>
      <c r="ACQ3" s="50"/>
      <c r="ACR3" s="50"/>
      <c r="ACS3" s="50"/>
      <c r="ACT3" s="50"/>
      <c r="ACU3" s="50"/>
      <c r="ACV3" s="50"/>
      <c r="ACW3" s="50"/>
      <c r="ACX3" s="50"/>
      <c r="ACY3" s="50"/>
      <c r="ACZ3" s="50"/>
      <c r="ADA3" s="50"/>
      <c r="ADB3" s="50"/>
      <c r="ADC3" s="50"/>
      <c r="ADD3" s="50"/>
      <c r="ADE3" s="50"/>
      <c r="ADF3" s="50"/>
      <c r="ADG3" s="50"/>
      <c r="ADH3" s="50"/>
      <c r="ADI3" s="50"/>
      <c r="ADJ3" s="50"/>
      <c r="ADK3" s="50"/>
      <c r="ADL3" s="50"/>
      <c r="ADM3" s="50"/>
      <c r="ADN3" s="50"/>
      <c r="ADO3" s="50"/>
      <c r="ADP3" s="50"/>
      <c r="ADQ3" s="50"/>
      <c r="ADR3" s="50"/>
      <c r="ADS3" s="50"/>
      <c r="ADT3" s="50"/>
      <c r="ADU3" s="50"/>
      <c r="ADV3" s="50"/>
      <c r="ADW3" s="50"/>
      <c r="ADX3" s="50"/>
      <c r="ADY3" s="50"/>
      <c r="ADZ3" s="50"/>
      <c r="AEA3" s="50"/>
      <c r="AEB3" s="50"/>
      <c r="AEC3" s="50"/>
      <c r="AED3" s="50"/>
      <c r="AEE3" s="50"/>
      <c r="AEF3" s="50"/>
      <c r="AEG3" s="50"/>
      <c r="AEH3" s="50"/>
      <c r="AEI3" s="50"/>
      <c r="AEJ3" s="50"/>
      <c r="AEK3" s="50"/>
      <c r="AEL3" s="50"/>
      <c r="AEM3" s="50"/>
      <c r="AEN3" s="50"/>
      <c r="AEO3" s="50"/>
      <c r="AEP3" s="50"/>
      <c r="AEQ3" s="50"/>
      <c r="AER3" s="50"/>
      <c r="AES3" s="50"/>
      <c r="AET3" s="50"/>
      <c r="AEU3" s="50"/>
      <c r="AEV3" s="50"/>
      <c r="AEW3" s="50"/>
      <c r="AEX3" s="50"/>
      <c r="AEY3" s="50"/>
      <c r="AEZ3" s="50"/>
      <c r="AFA3" s="50"/>
      <c r="AFB3" s="50"/>
      <c r="AFC3" s="50"/>
      <c r="AFD3" s="50"/>
      <c r="AFE3" s="50"/>
      <c r="AFF3" s="50"/>
      <c r="AFG3" s="50"/>
      <c r="AFH3" s="50"/>
      <c r="AFI3" s="50"/>
      <c r="AFJ3" s="50"/>
      <c r="AFK3" s="50"/>
      <c r="AFL3" s="50"/>
      <c r="AFM3" s="50"/>
      <c r="AFN3" s="50"/>
      <c r="AFO3" s="50"/>
      <c r="AFP3" s="50"/>
      <c r="AFQ3" s="50"/>
      <c r="AFR3" s="50"/>
      <c r="AFS3" s="50"/>
      <c r="AFT3" s="50"/>
      <c r="AFU3" s="50"/>
      <c r="AFV3" s="50"/>
      <c r="AFW3" s="50"/>
      <c r="AFX3" s="50"/>
      <c r="AFY3" s="50"/>
      <c r="AFZ3" s="50"/>
      <c r="AGA3" s="50"/>
      <c r="AGB3" s="50"/>
      <c r="AGC3" s="50"/>
      <c r="AGD3" s="50"/>
      <c r="AGE3" s="50"/>
      <c r="AGF3" s="50"/>
      <c r="AGG3" s="50"/>
      <c r="AGH3" s="50"/>
      <c r="AGI3" s="50"/>
      <c r="AGJ3" s="50"/>
      <c r="AGK3" s="50"/>
      <c r="AGL3" s="50"/>
      <c r="AGM3" s="50"/>
      <c r="AGN3" s="50"/>
      <c r="AGO3" s="50"/>
      <c r="AGP3" s="50"/>
      <c r="AGQ3" s="50"/>
      <c r="AGR3" s="50"/>
      <c r="AGS3" s="50"/>
      <c r="AGT3" s="50"/>
      <c r="AGU3" s="50"/>
      <c r="AGV3" s="50"/>
      <c r="AGW3" s="50"/>
      <c r="AGX3" s="50"/>
      <c r="AGY3" s="50"/>
      <c r="AGZ3" s="50"/>
      <c r="AHA3" s="50"/>
      <c r="AHB3" s="50"/>
      <c r="AHC3" s="50"/>
      <c r="AHD3" s="50"/>
      <c r="AHE3" s="50"/>
      <c r="AHF3" s="50"/>
      <c r="AHG3" s="50"/>
      <c r="AHH3" s="50"/>
      <c r="AHI3" s="50"/>
      <c r="AHJ3" s="50"/>
      <c r="AHK3" s="50"/>
      <c r="AHL3" s="50"/>
      <c r="AHM3" s="50"/>
      <c r="AHN3" s="50"/>
      <c r="AHO3" s="50"/>
      <c r="AHP3" s="50"/>
      <c r="AHQ3" s="50"/>
      <c r="AHR3" s="50"/>
      <c r="AHS3" s="50"/>
      <c r="AHT3" s="50"/>
      <c r="AHU3" s="50"/>
      <c r="AHV3" s="50"/>
      <c r="AHW3" s="50"/>
      <c r="AHX3" s="50"/>
      <c r="AHY3" s="50"/>
      <c r="AHZ3" s="50"/>
      <c r="AIA3" s="50"/>
      <c r="AIB3" s="50"/>
      <c r="AIC3" s="50"/>
      <c r="AID3" s="50"/>
      <c r="AIE3" s="50"/>
      <c r="AIF3" s="50"/>
      <c r="AIG3" s="50"/>
      <c r="AIH3" s="50"/>
      <c r="AII3" s="50"/>
    </row>
    <row r="4" spans="1:919" s="51" customFormat="1" ht="13.2" x14ac:dyDescent="0.3">
      <c r="A4" s="49"/>
      <c r="B4" s="49"/>
      <c r="C4" s="49"/>
      <c r="D4" s="49"/>
      <c r="E4" s="241" t="s">
        <v>2540</v>
      </c>
      <c r="F4" s="102"/>
      <c r="G4" s="102"/>
      <c r="H4" s="102"/>
      <c r="I4" s="106"/>
      <c r="J4" s="242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</row>
    <row r="5" spans="1:919" s="51" customFormat="1" ht="12.75" customHeight="1" x14ac:dyDescent="0.25">
      <c r="A5" s="49"/>
      <c r="B5" s="49"/>
      <c r="C5" s="49"/>
      <c r="D5" s="49"/>
      <c r="E5" s="321" t="str">
        <f>BS!E5</f>
        <v>66.30</v>
      </c>
      <c r="F5" s="321"/>
      <c r="G5" s="244"/>
      <c r="H5" s="117"/>
      <c r="I5" s="104"/>
      <c r="J5" s="3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</row>
    <row r="6" spans="1:919" s="51" customFormat="1" x14ac:dyDescent="0.3">
      <c r="A6" s="49"/>
      <c r="B6" s="49"/>
      <c r="C6" s="49"/>
      <c r="D6" s="49"/>
      <c r="E6" s="241" t="s">
        <v>7</v>
      </c>
      <c r="F6" s="44"/>
      <c r="G6" s="44"/>
      <c r="H6" s="102"/>
      <c r="I6" s="106"/>
      <c r="J6" s="242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</row>
    <row r="7" spans="1:919" s="51" customFormat="1" x14ac:dyDescent="0.25">
      <c r="A7" s="49"/>
      <c r="B7" s="49"/>
      <c r="C7" s="49"/>
      <c r="D7" s="49"/>
      <c r="E7" s="321" t="str">
        <f>BS!E7</f>
        <v>4203333590002</v>
      </c>
      <c r="F7" s="321"/>
      <c r="G7" s="44"/>
      <c r="H7" s="102"/>
      <c r="I7" s="106"/>
      <c r="J7" s="243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</row>
    <row r="8" spans="1:919" s="108" customFormat="1" ht="12.75" customHeight="1" x14ac:dyDescent="0.25">
      <c r="A8" s="116"/>
      <c r="B8" s="116"/>
      <c r="C8" s="116"/>
      <c r="D8" s="116"/>
      <c r="E8" s="241" t="s">
        <v>1970</v>
      </c>
      <c r="F8" s="44"/>
      <c r="G8" s="44"/>
      <c r="H8" s="102"/>
      <c r="I8" s="106"/>
      <c r="J8" s="242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F8" s="117"/>
      <c r="JG8" s="117"/>
      <c r="JH8" s="117"/>
      <c r="JI8" s="117"/>
      <c r="JJ8" s="117"/>
      <c r="JK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  <c r="JW8" s="117"/>
      <c r="JX8" s="117"/>
      <c r="JY8" s="117"/>
      <c r="JZ8" s="117"/>
      <c r="KA8" s="117"/>
      <c r="KB8" s="117"/>
      <c r="KC8" s="117"/>
      <c r="KD8" s="117"/>
      <c r="KE8" s="117"/>
      <c r="KF8" s="117"/>
      <c r="KG8" s="117"/>
      <c r="KH8" s="117"/>
      <c r="KI8" s="117"/>
      <c r="KJ8" s="117"/>
      <c r="KK8" s="117"/>
      <c r="KL8" s="117"/>
      <c r="KM8" s="117"/>
      <c r="KN8" s="117"/>
      <c r="KO8" s="117"/>
      <c r="KP8" s="117"/>
      <c r="KQ8" s="117"/>
      <c r="KR8" s="117"/>
      <c r="KS8" s="117"/>
      <c r="KT8" s="117"/>
      <c r="KU8" s="117"/>
      <c r="KV8" s="117"/>
      <c r="KW8" s="117"/>
      <c r="KX8" s="117"/>
      <c r="KY8" s="117"/>
      <c r="KZ8" s="117"/>
      <c r="LA8" s="117"/>
      <c r="LB8" s="117"/>
      <c r="LC8" s="117"/>
      <c r="LD8" s="117"/>
      <c r="LE8" s="117"/>
      <c r="LF8" s="117"/>
      <c r="LG8" s="117"/>
      <c r="LH8" s="117"/>
      <c r="LI8" s="117"/>
      <c r="LJ8" s="117"/>
      <c r="LK8" s="117"/>
      <c r="LL8" s="117"/>
      <c r="LM8" s="117"/>
      <c r="LN8" s="117"/>
      <c r="LO8" s="117"/>
      <c r="LP8" s="117"/>
      <c r="LQ8" s="117"/>
      <c r="LR8" s="117"/>
      <c r="LS8" s="117"/>
      <c r="LT8" s="117"/>
      <c r="LU8" s="117"/>
      <c r="LV8" s="117"/>
      <c r="LW8" s="117"/>
      <c r="LX8" s="117"/>
      <c r="LY8" s="117"/>
      <c r="LZ8" s="117"/>
      <c r="MA8" s="117"/>
      <c r="MB8" s="117"/>
      <c r="MC8" s="117"/>
      <c r="MD8" s="117"/>
      <c r="ME8" s="117"/>
      <c r="MF8" s="117"/>
      <c r="MG8" s="117"/>
      <c r="MH8" s="117"/>
      <c r="MI8" s="117"/>
      <c r="MJ8" s="117"/>
      <c r="MK8" s="117"/>
      <c r="ML8" s="117"/>
      <c r="MM8" s="117"/>
      <c r="MN8" s="117"/>
      <c r="MO8" s="117"/>
      <c r="MP8" s="117"/>
      <c r="MQ8" s="117"/>
      <c r="MR8" s="117"/>
      <c r="MS8" s="117"/>
      <c r="MT8" s="117"/>
      <c r="MU8" s="117"/>
      <c r="MV8" s="117"/>
      <c r="MW8" s="117"/>
      <c r="MX8" s="117"/>
      <c r="MY8" s="117"/>
      <c r="MZ8" s="117"/>
      <c r="NA8" s="117"/>
      <c r="NB8" s="117"/>
      <c r="NC8" s="117"/>
      <c r="ND8" s="117"/>
      <c r="NE8" s="117"/>
      <c r="NF8" s="117"/>
      <c r="NG8" s="117"/>
      <c r="NH8" s="117"/>
      <c r="NI8" s="117"/>
      <c r="NJ8" s="117"/>
      <c r="NK8" s="117"/>
      <c r="NL8" s="117"/>
      <c r="NM8" s="117"/>
      <c r="NN8" s="117"/>
      <c r="NO8" s="117"/>
      <c r="NP8" s="117"/>
      <c r="NQ8" s="117"/>
      <c r="NR8" s="117"/>
      <c r="NS8" s="117"/>
      <c r="NT8" s="117"/>
      <c r="NU8" s="117"/>
      <c r="NV8" s="117"/>
      <c r="NW8" s="117"/>
      <c r="NX8" s="117"/>
      <c r="NY8" s="117"/>
      <c r="NZ8" s="117"/>
      <c r="OA8" s="117"/>
      <c r="OB8" s="117"/>
      <c r="OC8" s="117"/>
      <c r="OD8" s="117"/>
      <c r="OE8" s="117"/>
      <c r="OF8" s="117"/>
      <c r="OG8" s="117"/>
      <c r="OH8" s="117"/>
      <c r="OI8" s="117"/>
      <c r="OJ8" s="117"/>
      <c r="OK8" s="117"/>
      <c r="OL8" s="117"/>
      <c r="OM8" s="117"/>
      <c r="ON8" s="117"/>
      <c r="OO8" s="117"/>
      <c r="OP8" s="117"/>
      <c r="OQ8" s="117"/>
      <c r="OR8" s="117"/>
      <c r="OS8" s="117"/>
      <c r="OT8" s="117"/>
      <c r="OU8" s="117"/>
      <c r="OV8" s="117"/>
      <c r="OW8" s="117"/>
      <c r="OX8" s="117"/>
      <c r="OY8" s="117"/>
      <c r="OZ8" s="117"/>
      <c r="PA8" s="117"/>
      <c r="PB8" s="117"/>
      <c r="PC8" s="117"/>
      <c r="PD8" s="117"/>
      <c r="PE8" s="117"/>
      <c r="PF8" s="117"/>
      <c r="PG8" s="117"/>
      <c r="PH8" s="117"/>
      <c r="PI8" s="117"/>
      <c r="PJ8" s="117"/>
      <c r="PK8" s="117"/>
      <c r="PL8" s="117"/>
      <c r="PM8" s="117"/>
      <c r="PN8" s="117"/>
      <c r="PO8" s="117"/>
      <c r="PP8" s="117"/>
      <c r="PQ8" s="117"/>
      <c r="PR8" s="117"/>
      <c r="PS8" s="117"/>
      <c r="PT8" s="117"/>
      <c r="PU8" s="117"/>
      <c r="PV8" s="117"/>
      <c r="PW8" s="117"/>
      <c r="PX8" s="117"/>
      <c r="PY8" s="117"/>
      <c r="PZ8" s="117"/>
      <c r="QA8" s="117"/>
      <c r="QB8" s="117"/>
      <c r="QC8" s="117"/>
      <c r="QD8" s="117"/>
      <c r="QE8" s="117"/>
      <c r="QF8" s="117"/>
      <c r="QG8" s="117"/>
      <c r="QH8" s="117"/>
      <c r="QI8" s="117"/>
      <c r="QJ8" s="117"/>
      <c r="QK8" s="117"/>
      <c r="QL8" s="117"/>
      <c r="QM8" s="117"/>
      <c r="QN8" s="117"/>
      <c r="QO8" s="117"/>
      <c r="QP8" s="117"/>
      <c r="QQ8" s="117"/>
      <c r="QR8" s="117"/>
      <c r="QS8" s="117"/>
      <c r="QT8" s="117"/>
      <c r="QU8" s="117"/>
      <c r="QV8" s="117"/>
      <c r="QW8" s="117"/>
      <c r="QX8" s="117"/>
      <c r="QY8" s="117"/>
      <c r="QZ8" s="117"/>
      <c r="RA8" s="117"/>
      <c r="RB8" s="117"/>
      <c r="RC8" s="117"/>
      <c r="RD8" s="117"/>
      <c r="RE8" s="117"/>
      <c r="RF8" s="117"/>
      <c r="RG8" s="117"/>
      <c r="RH8" s="117"/>
      <c r="RI8" s="117"/>
      <c r="RJ8" s="117"/>
      <c r="RK8" s="117"/>
      <c r="RL8" s="117"/>
      <c r="RM8" s="117"/>
      <c r="RN8" s="117"/>
      <c r="RO8" s="117"/>
      <c r="RP8" s="117"/>
      <c r="RQ8" s="117"/>
      <c r="RR8" s="117"/>
      <c r="RS8" s="117"/>
      <c r="RT8" s="117"/>
      <c r="RU8" s="117"/>
      <c r="RV8" s="117"/>
      <c r="RW8" s="117"/>
      <c r="RX8" s="117"/>
      <c r="RY8" s="117"/>
      <c r="RZ8" s="117"/>
      <c r="SA8" s="117"/>
      <c r="SB8" s="117"/>
      <c r="SC8" s="117"/>
      <c r="SD8" s="117"/>
      <c r="SE8" s="117"/>
      <c r="SF8" s="117"/>
      <c r="SG8" s="117"/>
      <c r="SH8" s="117"/>
      <c r="SI8" s="117"/>
      <c r="SJ8" s="117"/>
      <c r="SK8" s="117"/>
      <c r="SL8" s="117"/>
      <c r="SM8" s="117"/>
      <c r="SN8" s="117"/>
      <c r="SO8" s="117"/>
      <c r="SP8" s="117"/>
      <c r="SQ8" s="117"/>
      <c r="SR8" s="117"/>
      <c r="SS8" s="117"/>
      <c r="ST8" s="117"/>
      <c r="SU8" s="117"/>
      <c r="SV8" s="117"/>
      <c r="SW8" s="117"/>
      <c r="SX8" s="117"/>
      <c r="SY8" s="117"/>
      <c r="SZ8" s="117"/>
      <c r="TA8" s="117"/>
      <c r="TB8" s="117"/>
      <c r="TC8" s="117"/>
      <c r="TD8" s="117"/>
      <c r="TE8" s="117"/>
      <c r="TF8" s="117"/>
      <c r="TG8" s="117"/>
      <c r="TH8" s="117"/>
      <c r="TI8" s="117"/>
      <c r="TJ8" s="117"/>
      <c r="TK8" s="117"/>
      <c r="TL8" s="117"/>
      <c r="TM8" s="117"/>
      <c r="TN8" s="117"/>
      <c r="TO8" s="117"/>
      <c r="TP8" s="117"/>
      <c r="TQ8" s="117"/>
      <c r="TR8" s="117"/>
      <c r="TS8" s="117"/>
      <c r="TT8" s="117"/>
      <c r="TU8" s="117"/>
      <c r="TV8" s="117"/>
      <c r="TW8" s="117"/>
      <c r="TX8" s="117"/>
      <c r="TY8" s="117"/>
      <c r="TZ8" s="117"/>
      <c r="UA8" s="117"/>
      <c r="UB8" s="117"/>
      <c r="UC8" s="117"/>
      <c r="UD8" s="117"/>
      <c r="UE8" s="117"/>
      <c r="UF8" s="117"/>
      <c r="UG8" s="117"/>
      <c r="UH8" s="117"/>
      <c r="UI8" s="117"/>
      <c r="UJ8" s="117"/>
      <c r="UK8" s="117"/>
      <c r="UL8" s="117"/>
      <c r="UM8" s="117"/>
      <c r="UN8" s="117"/>
      <c r="UO8" s="117"/>
      <c r="UP8" s="117"/>
      <c r="UQ8" s="117"/>
      <c r="UR8" s="117"/>
      <c r="US8" s="117"/>
      <c r="UT8" s="117"/>
      <c r="UU8" s="117"/>
      <c r="UV8" s="117"/>
      <c r="UW8" s="117"/>
      <c r="UX8" s="117"/>
      <c r="UY8" s="117"/>
      <c r="UZ8" s="117"/>
      <c r="VA8" s="117"/>
      <c r="VB8" s="117"/>
      <c r="VC8" s="117"/>
      <c r="VD8" s="117"/>
      <c r="VE8" s="117"/>
      <c r="VF8" s="117"/>
      <c r="VG8" s="117"/>
      <c r="VH8" s="117"/>
      <c r="VI8" s="117"/>
      <c r="VJ8" s="117"/>
      <c r="VK8" s="117"/>
      <c r="VL8" s="117"/>
      <c r="VM8" s="117"/>
      <c r="VN8" s="117"/>
      <c r="VO8" s="117"/>
      <c r="VP8" s="117"/>
      <c r="VQ8" s="117"/>
      <c r="VR8" s="117"/>
      <c r="VS8" s="117"/>
      <c r="VT8" s="117"/>
      <c r="VU8" s="117"/>
      <c r="VV8" s="117"/>
      <c r="VW8" s="117"/>
      <c r="VX8" s="117"/>
      <c r="VY8" s="117"/>
      <c r="VZ8" s="117"/>
      <c r="WA8" s="117"/>
      <c r="WB8" s="117"/>
      <c r="WC8" s="117"/>
      <c r="WD8" s="117"/>
      <c r="WE8" s="117"/>
      <c r="WF8" s="117"/>
      <c r="WG8" s="117"/>
      <c r="WH8" s="117"/>
      <c r="WI8" s="117"/>
      <c r="WJ8" s="117"/>
      <c r="WK8" s="117"/>
      <c r="WL8" s="117"/>
      <c r="WM8" s="117"/>
      <c r="WN8" s="117"/>
      <c r="WO8" s="117"/>
      <c r="WP8" s="117"/>
      <c r="WQ8" s="117"/>
      <c r="WR8" s="117"/>
      <c r="WS8" s="117"/>
      <c r="WT8" s="117"/>
      <c r="WU8" s="117"/>
      <c r="WV8" s="117"/>
      <c r="WW8" s="117"/>
      <c r="WX8" s="117"/>
      <c r="WY8" s="117"/>
      <c r="WZ8" s="117"/>
      <c r="XA8" s="117"/>
      <c r="XB8" s="117"/>
      <c r="XC8" s="117"/>
      <c r="XD8" s="117"/>
      <c r="XE8" s="117"/>
      <c r="XF8" s="117"/>
      <c r="XG8" s="117"/>
      <c r="XH8" s="117"/>
      <c r="XI8" s="117"/>
      <c r="XJ8" s="117"/>
      <c r="XK8" s="117"/>
      <c r="XL8" s="117"/>
      <c r="XM8" s="117"/>
      <c r="XN8" s="117"/>
      <c r="XO8" s="117"/>
      <c r="XP8" s="117"/>
      <c r="XQ8" s="117"/>
      <c r="XR8" s="117"/>
      <c r="XS8" s="117"/>
      <c r="XT8" s="117"/>
      <c r="XU8" s="117"/>
      <c r="XV8" s="117"/>
      <c r="XW8" s="117"/>
      <c r="XX8" s="117"/>
      <c r="XY8" s="117"/>
      <c r="XZ8" s="117"/>
      <c r="YA8" s="117"/>
      <c r="YB8" s="117"/>
      <c r="YC8" s="117"/>
      <c r="YD8" s="117"/>
      <c r="YE8" s="117"/>
      <c r="YF8" s="117"/>
      <c r="YG8" s="117"/>
      <c r="YH8" s="117"/>
      <c r="YI8" s="117"/>
      <c r="YJ8" s="117"/>
      <c r="YK8" s="117"/>
      <c r="YL8" s="117"/>
      <c r="YM8" s="117"/>
      <c r="YN8" s="117"/>
      <c r="YO8" s="117"/>
      <c r="YP8" s="117"/>
      <c r="YQ8" s="117"/>
      <c r="YR8" s="117"/>
      <c r="YS8" s="117"/>
      <c r="YT8" s="117"/>
      <c r="YU8" s="117"/>
      <c r="YV8" s="117"/>
      <c r="YW8" s="117"/>
      <c r="YX8" s="117"/>
      <c r="YY8" s="117"/>
      <c r="YZ8" s="117"/>
      <c r="ZA8" s="117"/>
      <c r="ZB8" s="117"/>
      <c r="ZC8" s="117"/>
      <c r="ZD8" s="117"/>
      <c r="ZE8" s="117"/>
      <c r="ZF8" s="117"/>
      <c r="ZG8" s="117"/>
      <c r="ZH8" s="117"/>
      <c r="ZI8" s="117"/>
      <c r="ZJ8" s="117"/>
      <c r="ZK8" s="117"/>
      <c r="ZL8" s="117"/>
      <c r="ZM8" s="117"/>
      <c r="ZN8" s="117"/>
      <c r="ZO8" s="117"/>
      <c r="ZP8" s="117"/>
      <c r="ZQ8" s="117"/>
      <c r="ZR8" s="117"/>
      <c r="ZS8" s="117"/>
      <c r="ZT8" s="117"/>
      <c r="ZU8" s="117"/>
      <c r="ZV8" s="117"/>
      <c r="ZW8" s="117"/>
      <c r="ZX8" s="117"/>
      <c r="ZY8" s="117"/>
      <c r="ZZ8" s="117"/>
      <c r="AAA8" s="117"/>
      <c r="AAB8" s="117"/>
      <c r="AAC8" s="117"/>
      <c r="AAD8" s="117"/>
      <c r="AAE8" s="117"/>
      <c r="AAF8" s="117"/>
      <c r="AAG8" s="117"/>
      <c r="AAH8" s="117"/>
      <c r="AAI8" s="117"/>
      <c r="AAJ8" s="117"/>
      <c r="AAK8" s="117"/>
      <c r="AAL8" s="117"/>
      <c r="AAM8" s="117"/>
      <c r="AAN8" s="117"/>
      <c r="AAO8" s="117"/>
      <c r="AAP8" s="117"/>
      <c r="AAQ8" s="117"/>
      <c r="AAR8" s="117"/>
      <c r="AAS8" s="117"/>
      <c r="AAT8" s="117"/>
      <c r="AAU8" s="117"/>
      <c r="AAV8" s="117"/>
      <c r="AAW8" s="117"/>
      <c r="AAX8" s="117"/>
      <c r="AAY8" s="117"/>
      <c r="AAZ8" s="117"/>
      <c r="ABA8" s="117"/>
      <c r="ABB8" s="117"/>
      <c r="ABC8" s="117"/>
      <c r="ABD8" s="117"/>
      <c r="ABE8" s="117"/>
      <c r="ABF8" s="117"/>
      <c r="ABG8" s="117"/>
      <c r="ABH8" s="117"/>
      <c r="ABI8" s="117"/>
      <c r="ABJ8" s="117"/>
      <c r="ABK8" s="117"/>
      <c r="ABL8" s="117"/>
      <c r="ABM8" s="117"/>
      <c r="ABN8" s="117"/>
      <c r="ABO8" s="117"/>
      <c r="ABP8" s="117"/>
      <c r="ABQ8" s="117"/>
      <c r="ABR8" s="117"/>
      <c r="ABS8" s="117"/>
      <c r="ABT8" s="117"/>
      <c r="ABU8" s="117"/>
      <c r="ABV8" s="117"/>
      <c r="ABW8" s="117"/>
      <c r="ABX8" s="117"/>
      <c r="ABY8" s="117"/>
      <c r="ABZ8" s="117"/>
      <c r="ACA8" s="117"/>
      <c r="ACB8" s="117"/>
      <c r="ACC8" s="117"/>
      <c r="ACD8" s="117"/>
      <c r="ACE8" s="117"/>
      <c r="ACF8" s="117"/>
      <c r="ACG8" s="117"/>
      <c r="ACH8" s="117"/>
      <c r="ACI8" s="117"/>
      <c r="ACJ8" s="117"/>
      <c r="ACK8" s="117"/>
      <c r="ACL8" s="117"/>
      <c r="ACM8" s="117"/>
      <c r="ACN8" s="117"/>
      <c r="ACO8" s="117"/>
      <c r="ACP8" s="117"/>
      <c r="ACQ8" s="117"/>
      <c r="ACR8" s="117"/>
      <c r="ACS8" s="117"/>
      <c r="ACT8" s="117"/>
      <c r="ACU8" s="117"/>
      <c r="ACV8" s="117"/>
      <c r="ACW8" s="117"/>
      <c r="ACX8" s="117"/>
      <c r="ACY8" s="117"/>
      <c r="ACZ8" s="117"/>
      <c r="ADA8" s="117"/>
      <c r="ADB8" s="117"/>
      <c r="ADC8" s="117"/>
      <c r="ADD8" s="117"/>
      <c r="ADE8" s="117"/>
      <c r="ADF8" s="117"/>
      <c r="ADG8" s="117"/>
      <c r="ADH8" s="117"/>
      <c r="ADI8" s="117"/>
      <c r="ADJ8" s="117"/>
      <c r="ADK8" s="117"/>
      <c r="ADL8" s="117"/>
      <c r="ADM8" s="117"/>
      <c r="ADN8" s="117"/>
      <c r="ADO8" s="117"/>
      <c r="ADP8" s="117"/>
      <c r="ADQ8" s="117"/>
      <c r="ADR8" s="117"/>
      <c r="ADS8" s="117"/>
      <c r="ADT8" s="117"/>
      <c r="ADU8" s="117"/>
      <c r="ADV8" s="117"/>
      <c r="ADW8" s="117"/>
      <c r="ADX8" s="117"/>
      <c r="ADY8" s="117"/>
      <c r="ADZ8" s="117"/>
      <c r="AEA8" s="117"/>
      <c r="AEB8" s="117"/>
      <c r="AEC8" s="117"/>
      <c r="AED8" s="117"/>
      <c r="AEE8" s="117"/>
      <c r="AEF8" s="117"/>
      <c r="AEG8" s="117"/>
      <c r="AEH8" s="117"/>
      <c r="AEI8" s="117"/>
      <c r="AEJ8" s="117"/>
      <c r="AEK8" s="117"/>
      <c r="AEL8" s="117"/>
      <c r="AEM8" s="117"/>
      <c r="AEN8" s="117"/>
      <c r="AEO8" s="117"/>
      <c r="AEP8" s="117"/>
      <c r="AEQ8" s="117"/>
      <c r="AER8" s="117"/>
      <c r="AES8" s="117"/>
      <c r="AET8" s="117"/>
      <c r="AEU8" s="117"/>
      <c r="AEV8" s="117"/>
      <c r="AEW8" s="117"/>
      <c r="AEX8" s="117"/>
      <c r="AEY8" s="117"/>
      <c r="AEZ8" s="117"/>
      <c r="AFA8" s="117"/>
      <c r="AFB8" s="117"/>
      <c r="AFC8" s="117"/>
      <c r="AFD8" s="117"/>
      <c r="AFE8" s="117"/>
      <c r="AFF8" s="117"/>
      <c r="AFG8" s="117"/>
      <c r="AFH8" s="117"/>
      <c r="AFI8" s="117"/>
      <c r="AFJ8" s="117"/>
      <c r="AFK8" s="117"/>
      <c r="AFL8" s="117"/>
      <c r="AFM8" s="117"/>
      <c r="AFN8" s="117"/>
      <c r="AFO8" s="117"/>
      <c r="AFP8" s="117"/>
      <c r="AFQ8" s="117"/>
      <c r="AFR8" s="117"/>
      <c r="AFS8" s="117"/>
      <c r="AFT8" s="117"/>
      <c r="AFU8" s="117"/>
      <c r="AFV8" s="117"/>
      <c r="AFW8" s="117"/>
      <c r="AFX8" s="117"/>
      <c r="AFY8" s="117"/>
      <c r="AFZ8" s="117"/>
      <c r="AGA8" s="117"/>
      <c r="AGB8" s="117"/>
      <c r="AGC8" s="117"/>
      <c r="AGD8" s="117"/>
      <c r="AGE8" s="117"/>
      <c r="AGF8" s="117"/>
      <c r="AGG8" s="117"/>
      <c r="AGH8" s="117"/>
      <c r="AGI8" s="117"/>
      <c r="AGJ8" s="117"/>
      <c r="AGK8" s="117"/>
      <c r="AGL8" s="117"/>
      <c r="AGM8" s="117"/>
      <c r="AGN8" s="117"/>
      <c r="AGO8" s="117"/>
      <c r="AGP8" s="117"/>
      <c r="AGQ8" s="117"/>
      <c r="AGR8" s="117"/>
      <c r="AGS8" s="117"/>
      <c r="AGT8" s="117"/>
      <c r="AGU8" s="117"/>
      <c r="AGV8" s="117"/>
      <c r="AGW8" s="117"/>
      <c r="AGX8" s="117"/>
      <c r="AGY8" s="117"/>
      <c r="AGZ8" s="117"/>
      <c r="AHA8" s="117"/>
      <c r="AHB8" s="117"/>
      <c r="AHC8" s="117"/>
      <c r="AHD8" s="117"/>
      <c r="AHE8" s="117"/>
      <c r="AHF8" s="117"/>
      <c r="AHG8" s="117"/>
      <c r="AHH8" s="117"/>
      <c r="AHI8" s="117"/>
      <c r="AHJ8" s="117"/>
      <c r="AHK8" s="117"/>
      <c r="AHL8" s="117"/>
      <c r="AHM8" s="117"/>
      <c r="AHN8" s="117"/>
      <c r="AHO8" s="117"/>
      <c r="AHP8" s="117"/>
      <c r="AHQ8" s="117"/>
      <c r="AHR8" s="117"/>
      <c r="AHS8" s="117"/>
      <c r="AHT8" s="117"/>
      <c r="AHU8" s="117"/>
      <c r="AHV8" s="117"/>
      <c r="AHW8" s="117"/>
      <c r="AHX8" s="117"/>
      <c r="AHY8" s="117"/>
      <c r="AHZ8" s="117"/>
      <c r="AIA8" s="117"/>
      <c r="AIB8" s="117"/>
      <c r="AIC8" s="117"/>
      <c r="AID8" s="117"/>
      <c r="AIE8" s="117"/>
      <c r="AIF8" s="117"/>
      <c r="AIG8" s="117"/>
      <c r="AIH8" s="117"/>
      <c r="AII8" s="117"/>
    </row>
    <row r="9" spans="1:919" s="109" customFormat="1" x14ac:dyDescent="0.25">
      <c r="A9" s="118"/>
      <c r="B9" s="118"/>
      <c r="C9" s="118"/>
      <c r="D9" s="118"/>
      <c r="E9" s="321" t="str">
        <f>BS!E9</f>
        <v>65-01-0415-24</v>
      </c>
      <c r="F9" s="321"/>
      <c r="G9" s="102"/>
      <c r="H9" s="102"/>
      <c r="I9" s="106"/>
      <c r="J9" s="44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</row>
    <row r="10" spans="1:919" s="36" customFormat="1" x14ac:dyDescent="0.25">
      <c r="A10" s="39"/>
      <c r="B10" s="39"/>
      <c r="C10" s="39"/>
      <c r="D10" s="39"/>
      <c r="E10" s="241" t="s">
        <v>2544</v>
      </c>
      <c r="F10" s="110"/>
      <c r="G10" s="102"/>
      <c r="H10" s="102"/>
      <c r="I10" s="106"/>
      <c r="J10" s="107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36" customFormat="1" x14ac:dyDescent="0.25">
      <c r="A11" s="39"/>
      <c r="B11" s="39"/>
      <c r="C11" s="39"/>
      <c r="D11" s="39"/>
      <c r="E11" s="321"/>
      <c r="F11" s="321"/>
      <c r="G11" s="102"/>
      <c r="H11" s="102"/>
      <c r="I11" s="106"/>
      <c r="J11" s="107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5" x14ac:dyDescent="0.3">
      <c r="E12" s="322" t="s">
        <v>2153</v>
      </c>
      <c r="F12" s="322"/>
      <c r="G12" s="322"/>
      <c r="H12" s="322"/>
      <c r="I12" s="322"/>
      <c r="J12" s="322"/>
    </row>
    <row r="13" spans="1:919" ht="15" x14ac:dyDescent="0.3">
      <c r="E13" s="322" t="s">
        <v>2154</v>
      </c>
      <c r="F13" s="322"/>
      <c r="G13" s="322"/>
      <c r="H13" s="322"/>
      <c r="I13" s="322"/>
      <c r="J13" s="322"/>
    </row>
    <row r="14" spans="1:919" ht="15" x14ac:dyDescent="0.3">
      <c r="E14" s="323" t="s">
        <v>2613</v>
      </c>
      <c r="F14" s="323"/>
      <c r="G14" s="323"/>
      <c r="H14" s="323"/>
      <c r="I14" s="323"/>
      <c r="J14" s="323"/>
    </row>
    <row r="15" spans="1:919" x14ac:dyDescent="0.3">
      <c r="E15" s="47"/>
      <c r="F15" s="48"/>
      <c r="G15" s="48"/>
      <c r="H15" s="48"/>
      <c r="J15" s="152" t="s">
        <v>1973</v>
      </c>
    </row>
    <row r="16" spans="1:919" ht="33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79" t="s">
        <v>2614</v>
      </c>
      <c r="J16" s="196" t="s">
        <v>2615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4.25" customHeight="1" x14ac:dyDescent="0.3">
      <c r="E18" s="197"/>
      <c r="F18" s="184" t="s">
        <v>2155</v>
      </c>
      <c r="G18" s="188"/>
      <c r="H18" s="185"/>
      <c r="I18" s="111"/>
      <c r="J18" s="111"/>
    </row>
    <row r="19" spans="1:919" ht="14.25" customHeight="1" x14ac:dyDescent="0.3">
      <c r="A19" s="45">
        <v>0.01</v>
      </c>
      <c r="B19" s="45">
        <v>1.53</v>
      </c>
      <c r="C19" s="45">
        <f>IF(LEN(I19)=0,"",1+ABS((I19*A19)/LEN(I19))+A19)</f>
        <v>561.85666666666668</v>
      </c>
      <c r="D19" s="45">
        <f>IF(LEN(J19)=0,"",1+ABS((J19*B19)/LEN(J19))+B19)</f>
        <v>84561.04</v>
      </c>
      <c r="E19" s="198" t="s">
        <v>1978</v>
      </c>
      <c r="F19" s="199" t="s">
        <v>2156</v>
      </c>
      <c r="G19" s="184"/>
      <c r="H19" s="179">
        <v>201</v>
      </c>
      <c r="I19" s="194">
        <f>IFERROR(IF(AND(I20,I24,I28)="","",SUM(I20,I24,I28)),"")</f>
        <v>336508</v>
      </c>
      <c r="J19" s="194">
        <f>IFERROR(IF(AND(J20,J24,J28)="","",SUM(J20,J24,J28)),"")</f>
        <v>331602</v>
      </c>
    </row>
    <row r="20" spans="1:919" ht="14.25" customHeight="1" x14ac:dyDescent="0.3">
      <c r="A20" s="45">
        <v>0.02</v>
      </c>
      <c r="B20" s="45">
        <v>1.54</v>
      </c>
      <c r="C20" s="45">
        <f t="shared" ref="C20:D34" si="0">IF(LEN(I20)=0,"",1+ABS((I20*A20)/LEN(I20))+A20)</f>
        <v>1122.7133333333334</v>
      </c>
      <c r="D20" s="45">
        <f t="shared" si="0"/>
        <v>85113.72</v>
      </c>
      <c r="E20" s="197" t="s">
        <v>1980</v>
      </c>
      <c r="F20" s="200" t="s">
        <v>2157</v>
      </c>
      <c r="G20" s="188"/>
      <c r="H20" s="185">
        <v>202</v>
      </c>
      <c r="I20" s="111">
        <f t="array" ref="I20">IF(AND(ISBLANK(I21:I23)),"",SUM(I21:I23))</f>
        <v>336508</v>
      </c>
      <c r="J20" s="111">
        <f t="array" ref="J20">IF(AND(ISBLANK(J21:J23)),"",SUM(J21:J23))</f>
        <v>331602</v>
      </c>
    </row>
    <row r="21" spans="1:919" s="37" customFormat="1" ht="14.25" customHeight="1" x14ac:dyDescent="0.3">
      <c r="A21" s="45">
        <v>0.03</v>
      </c>
      <c r="B21" s="45">
        <v>1.55</v>
      </c>
      <c r="C21" s="45" t="str">
        <f t="shared" si="0"/>
        <v/>
      </c>
      <c r="D21" s="45" t="str">
        <f t="shared" si="0"/>
        <v/>
      </c>
      <c r="E21" s="197" t="s">
        <v>1983</v>
      </c>
      <c r="F21" s="201" t="s">
        <v>2158</v>
      </c>
      <c r="G21" s="188"/>
      <c r="H21" s="185">
        <v>203</v>
      </c>
      <c r="I21" s="112"/>
      <c r="J21" s="112"/>
    </row>
    <row r="22" spans="1:919" s="37" customFormat="1" ht="14.25" customHeight="1" x14ac:dyDescent="0.3">
      <c r="A22" s="45">
        <v>0.04</v>
      </c>
      <c r="B22" s="45">
        <v>1.56</v>
      </c>
      <c r="C22" s="45" t="str">
        <f t="shared" si="0"/>
        <v/>
      </c>
      <c r="D22" s="45" t="str">
        <f t="shared" si="0"/>
        <v/>
      </c>
      <c r="E22" s="197" t="s">
        <v>1985</v>
      </c>
      <c r="F22" s="201" t="s">
        <v>2159</v>
      </c>
      <c r="G22" s="188"/>
      <c r="H22" s="185">
        <v>204</v>
      </c>
      <c r="I22" s="112"/>
      <c r="J22" s="112"/>
    </row>
    <row r="23" spans="1:919" s="37" customFormat="1" ht="14.25" customHeight="1" x14ac:dyDescent="0.3">
      <c r="A23" s="45">
        <v>0.06</v>
      </c>
      <c r="B23" s="45">
        <v>1.57</v>
      </c>
      <c r="C23" s="45">
        <f t="shared" si="0"/>
        <v>3366.14</v>
      </c>
      <c r="D23" s="45">
        <f t="shared" si="0"/>
        <v>86771.760000000009</v>
      </c>
      <c r="E23" s="197" t="s">
        <v>1988</v>
      </c>
      <c r="F23" s="201" t="s">
        <v>2160</v>
      </c>
      <c r="G23" s="188"/>
      <c r="H23" s="185">
        <v>205</v>
      </c>
      <c r="I23" s="112">
        <v>336508</v>
      </c>
      <c r="J23" s="112">
        <v>331602</v>
      </c>
    </row>
    <row r="24" spans="1:919" s="37" customFormat="1" ht="14.25" customHeight="1" x14ac:dyDescent="0.3">
      <c r="A24" s="45">
        <v>7.0000000000000007E-2</v>
      </c>
      <c r="B24" s="45">
        <v>1.58</v>
      </c>
      <c r="C24" s="45" t="str">
        <f t="shared" si="0"/>
        <v/>
      </c>
      <c r="D24" s="45" t="str">
        <f t="shared" si="0"/>
        <v/>
      </c>
      <c r="E24" s="197" t="s">
        <v>1999</v>
      </c>
      <c r="F24" s="200" t="s">
        <v>2161</v>
      </c>
      <c r="G24" s="188"/>
      <c r="H24" s="185">
        <v>206</v>
      </c>
      <c r="I24" s="111" t="str">
        <f t="array" ref="I24">IF(AND(ISBLANK(I25:I27)),"",SUM(I25:I27))</f>
        <v/>
      </c>
      <c r="J24" s="111" t="str">
        <f t="array" ref="J24">IF(AND(ISBLANK(J25:J27)),"",SUM(J25:J27))</f>
        <v/>
      </c>
    </row>
    <row r="25" spans="1:919" s="37" customFormat="1" ht="14.25" customHeight="1" x14ac:dyDescent="0.3">
      <c r="A25" s="45">
        <v>0.08</v>
      </c>
      <c r="B25" s="45">
        <v>1.59</v>
      </c>
      <c r="C25" s="45" t="str">
        <f t="shared" si="0"/>
        <v/>
      </c>
      <c r="D25" s="45" t="str">
        <f t="shared" si="0"/>
        <v/>
      </c>
      <c r="E25" s="197" t="s">
        <v>2002</v>
      </c>
      <c r="F25" s="201" t="s">
        <v>2158</v>
      </c>
      <c r="G25" s="188"/>
      <c r="H25" s="185">
        <v>207</v>
      </c>
      <c r="I25" s="112"/>
      <c r="J25" s="112"/>
    </row>
    <row r="26" spans="1:919" s="37" customFormat="1" ht="14.25" customHeight="1" x14ac:dyDescent="0.3">
      <c r="A26" s="45">
        <v>0.09</v>
      </c>
      <c r="B26" s="45">
        <v>1.6</v>
      </c>
      <c r="C26" s="45" t="str">
        <f t="shared" si="0"/>
        <v/>
      </c>
      <c r="D26" s="45" t="str">
        <f t="shared" si="0"/>
        <v/>
      </c>
      <c r="E26" s="197" t="s">
        <v>2004</v>
      </c>
      <c r="F26" s="201" t="s">
        <v>2159</v>
      </c>
      <c r="G26" s="188"/>
      <c r="H26" s="185">
        <v>208</v>
      </c>
      <c r="I26" s="112"/>
      <c r="J26" s="112"/>
    </row>
    <row r="27" spans="1:919" s="37" customFormat="1" ht="14.25" customHeight="1" x14ac:dyDescent="0.3">
      <c r="A27" s="45">
        <v>0.1</v>
      </c>
      <c r="B27" s="45">
        <v>1.61</v>
      </c>
      <c r="C27" s="45" t="str">
        <f t="shared" si="0"/>
        <v/>
      </c>
      <c r="D27" s="45" t="str">
        <f t="shared" si="0"/>
        <v/>
      </c>
      <c r="E27" s="197" t="s">
        <v>2005</v>
      </c>
      <c r="F27" s="201" t="s">
        <v>2160</v>
      </c>
      <c r="G27" s="188"/>
      <c r="H27" s="185">
        <v>209</v>
      </c>
      <c r="I27" s="112"/>
      <c r="J27" s="112"/>
    </row>
    <row r="28" spans="1:919" s="37" customFormat="1" ht="14.25" customHeight="1" x14ac:dyDescent="0.3">
      <c r="A28" s="45">
        <v>0.11</v>
      </c>
      <c r="B28" s="45">
        <v>1.62</v>
      </c>
      <c r="C28" s="45" t="str">
        <f t="shared" si="0"/>
        <v/>
      </c>
      <c r="D28" s="45" t="str">
        <f t="shared" si="0"/>
        <v/>
      </c>
      <c r="E28" s="197" t="s">
        <v>2009</v>
      </c>
      <c r="F28" s="200" t="s">
        <v>2162</v>
      </c>
      <c r="G28" s="188"/>
      <c r="H28" s="185">
        <v>210</v>
      </c>
      <c r="I28" s="111" t="str">
        <f t="array" ref="I28">IF(AND(ISBLANK(I29:I31)),"",SUM(I29:I31))</f>
        <v/>
      </c>
      <c r="J28" s="111" t="str">
        <f t="array" ref="J28">IF(AND(ISBLANK(J29:J31)),"",SUM(J29:J31))</f>
        <v/>
      </c>
    </row>
    <row r="29" spans="1:919" s="37" customFormat="1" ht="14.25" customHeight="1" x14ac:dyDescent="0.3">
      <c r="A29" s="45">
        <v>0.12</v>
      </c>
      <c r="B29" s="45">
        <v>1.63</v>
      </c>
      <c r="C29" s="45" t="str">
        <f t="shared" si="0"/>
        <v/>
      </c>
      <c r="D29" s="45" t="str">
        <f t="shared" si="0"/>
        <v/>
      </c>
      <c r="E29" s="197" t="s">
        <v>2107</v>
      </c>
      <c r="F29" s="201" t="s">
        <v>2158</v>
      </c>
      <c r="G29" s="188"/>
      <c r="H29" s="185">
        <v>211</v>
      </c>
      <c r="I29" s="112"/>
      <c r="J29" s="112"/>
    </row>
    <row r="30" spans="1:919" s="37" customFormat="1" ht="14.25" customHeight="1" x14ac:dyDescent="0.3">
      <c r="A30" s="45">
        <v>0.13</v>
      </c>
      <c r="B30" s="45">
        <v>1.64</v>
      </c>
      <c r="C30" s="45" t="str">
        <f t="shared" si="0"/>
        <v/>
      </c>
      <c r="D30" s="45" t="str">
        <f t="shared" si="0"/>
        <v/>
      </c>
      <c r="E30" s="197" t="s">
        <v>2109</v>
      </c>
      <c r="F30" s="201" t="s">
        <v>2159</v>
      </c>
      <c r="G30" s="188"/>
      <c r="H30" s="185">
        <v>212</v>
      </c>
      <c r="I30" s="112"/>
      <c r="J30" s="112"/>
    </row>
    <row r="31" spans="1:919" s="37" customFormat="1" ht="14.25" customHeight="1" x14ac:dyDescent="0.3">
      <c r="A31" s="45">
        <v>0.15</v>
      </c>
      <c r="B31" s="45">
        <v>1.65</v>
      </c>
      <c r="C31" s="45" t="str">
        <f t="shared" si="0"/>
        <v/>
      </c>
      <c r="D31" s="45" t="str">
        <f t="shared" si="0"/>
        <v/>
      </c>
      <c r="E31" s="197" t="s">
        <v>2163</v>
      </c>
      <c r="F31" s="201" t="s">
        <v>2160</v>
      </c>
      <c r="G31" s="188"/>
      <c r="H31" s="185">
        <v>213</v>
      </c>
      <c r="I31" s="112"/>
      <c r="J31" s="112"/>
    </row>
    <row r="32" spans="1:919" s="37" customFormat="1" ht="14.25" customHeight="1" x14ac:dyDescent="0.3">
      <c r="A32" s="45">
        <v>0.16</v>
      </c>
      <c r="B32" s="45">
        <v>1.66</v>
      </c>
      <c r="C32" s="45">
        <f t="shared" si="0"/>
        <v>11.826666666666666</v>
      </c>
      <c r="D32" s="45">
        <f t="shared" si="0"/>
        <v>334.66</v>
      </c>
      <c r="E32" s="198" t="s">
        <v>2059</v>
      </c>
      <c r="F32" s="188" t="s">
        <v>2164</v>
      </c>
      <c r="G32" s="188"/>
      <c r="H32" s="179">
        <v>214</v>
      </c>
      <c r="I32" s="194">
        <f>IFERROR(IF(AND(I33,I54,I65,I66,I67,I68,I69,I74,I75,I79)="","",SUM(I33,I54,I65,I66,I67,I68,I69,I74,I75,I79)),"")</f>
        <v>200</v>
      </c>
      <c r="J32" s="194">
        <f>IFERROR(IF(AND(J33,J54,J65,J66,J67,J68,J69,J74,J75,J79)="","",SUM(J33,J54,J65,J66,J67,J68,J69,J74,J75,J79)),"")</f>
        <v>600</v>
      </c>
    </row>
    <row r="33" spans="1:919" s="37" customFormat="1" ht="14.25" customHeight="1" x14ac:dyDescent="0.3">
      <c r="A33" s="45">
        <v>0.17</v>
      </c>
      <c r="B33" s="45">
        <v>1.67</v>
      </c>
      <c r="C33" s="45" t="str">
        <f t="shared" si="0"/>
        <v/>
      </c>
      <c r="D33" s="45" t="str">
        <f t="shared" si="0"/>
        <v/>
      </c>
      <c r="E33" s="197" t="s">
        <v>1980</v>
      </c>
      <c r="F33" s="188" t="s">
        <v>2165</v>
      </c>
      <c r="G33" s="188"/>
      <c r="H33" s="185">
        <v>215</v>
      </c>
      <c r="I33" s="111" t="str">
        <f>IFERROR(IF(AND(I34,I41,I42,I43,I44,I45,I46,I47,I48,I49,I50,I51,I52,I53)="","",SUM(I34,I41,I42,I43,I44,I45,I46,I47,I48,I49,I50,I51,I52,I53)),"")</f>
        <v/>
      </c>
      <c r="J33" s="111" t="str">
        <f>IFERROR(IF(AND(J34,J41,J42,J43,J44,J45,J46,J47,J48,J49,J50,J51,J52,J53)="","",SUM(J34,J41,J42,J43,J44,J45,J46,J47,J48,J49,J50,J51,J52,J53)),"")</f>
        <v/>
      </c>
    </row>
    <row r="34" spans="1:919" s="37" customFormat="1" ht="14.25" customHeight="1" x14ac:dyDescent="0.3">
      <c r="A34" s="45">
        <v>0.18</v>
      </c>
      <c r="B34" s="45">
        <v>1.68</v>
      </c>
      <c r="C34" s="45" t="str">
        <f t="shared" si="0"/>
        <v/>
      </c>
      <c r="D34" s="45" t="str">
        <f t="shared" si="0"/>
        <v/>
      </c>
      <c r="E34" s="197" t="s">
        <v>1983</v>
      </c>
      <c r="F34" s="189" t="s">
        <v>2166</v>
      </c>
      <c r="G34" s="188"/>
      <c r="H34" s="185">
        <v>216</v>
      </c>
      <c r="I34" s="112"/>
      <c r="J34" s="112"/>
    </row>
    <row r="35" spans="1:919" ht="5.25" customHeight="1" x14ac:dyDescent="0.3">
      <c r="E35" s="37"/>
      <c r="F35" s="37"/>
      <c r="G35" s="37"/>
      <c r="H35" s="37"/>
      <c r="I35" s="37"/>
    </row>
    <row r="36" spans="1:919" ht="17.25" customHeight="1" x14ac:dyDescent="0.3">
      <c r="E36" s="46"/>
      <c r="F36" s="46"/>
      <c r="G36" s="46"/>
      <c r="H36" s="37"/>
      <c r="I36" s="37"/>
      <c r="J36" s="34"/>
    </row>
    <row r="38" spans="1:919" s="146" customFormat="1" ht="17.25" customHeight="1" x14ac:dyDescent="0.3">
      <c r="E38" s="147"/>
      <c r="J38" s="148" t="s">
        <v>2167</v>
      </c>
    </row>
    <row r="39" spans="1:919" ht="33" customHeight="1" x14ac:dyDescent="0.3">
      <c r="E39" s="177" t="s">
        <v>1974</v>
      </c>
      <c r="F39" s="178" t="s">
        <v>1969</v>
      </c>
      <c r="G39" s="178" t="s">
        <v>1975</v>
      </c>
      <c r="H39" s="179" t="s">
        <v>1976</v>
      </c>
      <c r="I39" s="179" t="str">
        <f>I16</f>
        <v>Od 01.01. do 30.06.
tekuće godine</v>
      </c>
      <c r="J39" s="196" t="str">
        <f>J16</f>
        <v>Od 01.01. do 30.06.
prethodne godine</v>
      </c>
    </row>
    <row r="40" spans="1:919" s="51" customFormat="1" ht="12.75" customHeight="1" x14ac:dyDescent="0.3">
      <c r="A40" s="49"/>
      <c r="B40" s="49"/>
      <c r="C40" s="49"/>
      <c r="D40" s="49"/>
      <c r="E40" s="180">
        <v>1</v>
      </c>
      <c r="F40" s="181">
        <v>2</v>
      </c>
      <c r="G40" s="181">
        <v>3</v>
      </c>
      <c r="H40" s="182">
        <v>4</v>
      </c>
      <c r="I40" s="182">
        <v>5</v>
      </c>
      <c r="J40" s="182">
        <v>6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</row>
    <row r="41" spans="1:919" s="37" customFormat="1" ht="24" customHeight="1" x14ac:dyDescent="0.3">
      <c r="A41" s="45">
        <v>0.19</v>
      </c>
      <c r="B41" s="45">
        <v>1.69</v>
      </c>
      <c r="C41" s="45" t="str">
        <f>IF(LEN(I41)=0,"",1+ABS((I41*A41)/LEN(I41))+A41)</f>
        <v/>
      </c>
      <c r="D41" s="45" t="str">
        <f>IF(LEN(J41)=0,"",1+ABS((J41*B41)/LEN(J41))+B41)</f>
        <v/>
      </c>
      <c r="E41" s="197" t="s">
        <v>1985</v>
      </c>
      <c r="F41" s="189" t="s">
        <v>2168</v>
      </c>
      <c r="G41" s="188"/>
      <c r="H41" s="185">
        <v>217</v>
      </c>
      <c r="I41" s="112"/>
      <c r="J41" s="112"/>
    </row>
    <row r="42" spans="1:919" s="37" customFormat="1" ht="24" customHeight="1" x14ac:dyDescent="0.3">
      <c r="A42" s="45">
        <v>0.2</v>
      </c>
      <c r="B42" s="45">
        <v>1.7</v>
      </c>
      <c r="C42" s="45" t="str">
        <f t="shared" ref="C42:D69" si="1">IF(LEN(I42)=0,"",1+ABS((I42*A42)/LEN(I42))+A42)</f>
        <v/>
      </c>
      <c r="D42" s="45" t="str">
        <f t="shared" si="1"/>
        <v/>
      </c>
      <c r="E42" s="202" t="s">
        <v>1988</v>
      </c>
      <c r="F42" s="203" t="s">
        <v>2169</v>
      </c>
      <c r="G42" s="204"/>
      <c r="H42" s="205">
        <v>218</v>
      </c>
      <c r="I42" s="112"/>
      <c r="J42" s="112"/>
    </row>
    <row r="43" spans="1:919" s="37" customFormat="1" ht="14.25" customHeight="1" x14ac:dyDescent="0.3">
      <c r="A43" s="45">
        <v>0.21</v>
      </c>
      <c r="B43" s="45">
        <v>1.71</v>
      </c>
      <c r="C43" s="45" t="str">
        <f t="shared" si="1"/>
        <v/>
      </c>
      <c r="D43" s="45" t="str">
        <f t="shared" si="1"/>
        <v/>
      </c>
      <c r="E43" s="202" t="s">
        <v>1991</v>
      </c>
      <c r="F43" s="203" t="s">
        <v>2170</v>
      </c>
      <c r="G43" s="204"/>
      <c r="H43" s="185">
        <v>219</v>
      </c>
      <c r="I43" s="112"/>
      <c r="J43" s="112"/>
    </row>
    <row r="44" spans="1:919" s="37" customFormat="1" ht="14.25" customHeight="1" x14ac:dyDescent="0.3">
      <c r="A44" s="45">
        <v>0.22</v>
      </c>
      <c r="B44" s="45">
        <v>1.72</v>
      </c>
      <c r="C44" s="45" t="str">
        <f t="shared" si="1"/>
        <v/>
      </c>
      <c r="D44" s="45" t="str">
        <f t="shared" si="1"/>
        <v/>
      </c>
      <c r="E44" s="202" t="s">
        <v>1994</v>
      </c>
      <c r="F44" s="203" t="s">
        <v>2171</v>
      </c>
      <c r="G44" s="204"/>
      <c r="H44" s="205">
        <v>220</v>
      </c>
      <c r="I44" s="112"/>
      <c r="J44" s="112"/>
    </row>
    <row r="45" spans="1:919" s="37" customFormat="1" ht="24" customHeight="1" x14ac:dyDescent="0.3">
      <c r="A45" s="45">
        <v>0.23</v>
      </c>
      <c r="B45" s="45">
        <v>1.73</v>
      </c>
      <c r="C45" s="45" t="str">
        <f t="shared" si="1"/>
        <v/>
      </c>
      <c r="D45" s="45" t="str">
        <f t="shared" si="1"/>
        <v/>
      </c>
      <c r="E45" s="202" t="s">
        <v>1997</v>
      </c>
      <c r="F45" s="203" t="s">
        <v>2172</v>
      </c>
      <c r="G45" s="204"/>
      <c r="H45" s="185">
        <v>221</v>
      </c>
      <c r="I45" s="112"/>
      <c r="J45" s="112"/>
    </row>
    <row r="46" spans="1:919" s="37" customFormat="1" ht="14.25" customHeight="1" x14ac:dyDescent="0.3">
      <c r="A46" s="45">
        <v>0.24</v>
      </c>
      <c r="B46" s="45">
        <v>1.74</v>
      </c>
      <c r="C46" s="45" t="str">
        <f t="shared" si="1"/>
        <v/>
      </c>
      <c r="D46" s="45" t="str">
        <f t="shared" si="1"/>
        <v/>
      </c>
      <c r="E46" s="202" t="s">
        <v>2173</v>
      </c>
      <c r="F46" s="203" t="s">
        <v>2174</v>
      </c>
      <c r="G46" s="204"/>
      <c r="H46" s="205">
        <v>222</v>
      </c>
      <c r="I46" s="112"/>
      <c r="J46" s="112"/>
    </row>
    <row r="47" spans="1:919" s="37" customFormat="1" ht="24" customHeight="1" x14ac:dyDescent="0.3">
      <c r="A47" s="45">
        <v>0.25</v>
      </c>
      <c r="B47" s="45">
        <v>1.75</v>
      </c>
      <c r="C47" s="45" t="str">
        <f t="shared" si="1"/>
        <v/>
      </c>
      <c r="D47" s="45" t="str">
        <f t="shared" si="1"/>
        <v/>
      </c>
      <c r="E47" s="202" t="s">
        <v>2175</v>
      </c>
      <c r="F47" s="203" t="s">
        <v>2176</v>
      </c>
      <c r="G47" s="204"/>
      <c r="H47" s="185">
        <v>223</v>
      </c>
      <c r="I47" s="112"/>
      <c r="J47" s="112"/>
    </row>
    <row r="48" spans="1:919" s="37" customFormat="1" ht="14.25" customHeight="1" x14ac:dyDescent="0.3">
      <c r="A48" s="45">
        <v>0.26</v>
      </c>
      <c r="B48" s="45">
        <v>1.76</v>
      </c>
      <c r="C48" s="45" t="str">
        <f t="shared" si="1"/>
        <v/>
      </c>
      <c r="D48" s="45" t="str">
        <f t="shared" si="1"/>
        <v/>
      </c>
      <c r="E48" s="202" t="s">
        <v>2177</v>
      </c>
      <c r="F48" s="203" t="s">
        <v>2178</v>
      </c>
      <c r="G48" s="204"/>
      <c r="H48" s="205">
        <v>224</v>
      </c>
      <c r="I48" s="112"/>
      <c r="J48" s="112"/>
    </row>
    <row r="49" spans="1:10" s="37" customFormat="1" ht="14.25" customHeight="1" x14ac:dyDescent="0.3">
      <c r="A49" s="45">
        <v>0.27</v>
      </c>
      <c r="B49" s="45">
        <v>1.77</v>
      </c>
      <c r="C49" s="45" t="str">
        <f t="shared" si="1"/>
        <v/>
      </c>
      <c r="D49" s="45" t="str">
        <f t="shared" si="1"/>
        <v/>
      </c>
      <c r="E49" s="202" t="s">
        <v>2179</v>
      </c>
      <c r="F49" s="203" t="s">
        <v>2180</v>
      </c>
      <c r="G49" s="204"/>
      <c r="H49" s="185">
        <v>225</v>
      </c>
      <c r="I49" s="112"/>
      <c r="J49" s="112"/>
    </row>
    <row r="50" spans="1:10" s="37" customFormat="1" ht="14.25" customHeight="1" x14ac:dyDescent="0.3">
      <c r="A50" s="45">
        <v>0.28000000000000003</v>
      </c>
      <c r="B50" s="45">
        <v>1.78</v>
      </c>
      <c r="C50" s="45" t="str">
        <f t="shared" si="1"/>
        <v/>
      </c>
      <c r="D50" s="45" t="str">
        <f t="shared" si="1"/>
        <v/>
      </c>
      <c r="E50" s="202" t="s">
        <v>2181</v>
      </c>
      <c r="F50" s="203" t="s">
        <v>2182</v>
      </c>
      <c r="G50" s="204"/>
      <c r="H50" s="205">
        <v>226</v>
      </c>
      <c r="I50" s="112"/>
      <c r="J50" s="112"/>
    </row>
    <row r="51" spans="1:10" s="37" customFormat="1" ht="24" customHeight="1" x14ac:dyDescent="0.3">
      <c r="A51" s="45">
        <v>0.28999999999999998</v>
      </c>
      <c r="B51" s="45">
        <v>1.79</v>
      </c>
      <c r="C51" s="45" t="str">
        <f t="shared" si="1"/>
        <v/>
      </c>
      <c r="D51" s="45" t="str">
        <f t="shared" si="1"/>
        <v/>
      </c>
      <c r="E51" s="202" t="s">
        <v>2183</v>
      </c>
      <c r="F51" s="203" t="s">
        <v>2184</v>
      </c>
      <c r="G51" s="204"/>
      <c r="H51" s="185">
        <v>227</v>
      </c>
      <c r="I51" s="112"/>
      <c r="J51" s="112"/>
    </row>
    <row r="52" spans="1:10" s="37" customFormat="1" ht="14.25" customHeight="1" x14ac:dyDescent="0.3">
      <c r="A52" s="45">
        <v>0.3</v>
      </c>
      <c r="B52" s="45">
        <v>1.8</v>
      </c>
      <c r="C52" s="45" t="str">
        <f t="shared" si="1"/>
        <v/>
      </c>
      <c r="D52" s="45" t="str">
        <f t="shared" si="1"/>
        <v/>
      </c>
      <c r="E52" s="202" t="s">
        <v>2185</v>
      </c>
      <c r="F52" s="203" t="s">
        <v>2186</v>
      </c>
      <c r="G52" s="204"/>
      <c r="H52" s="205">
        <v>228</v>
      </c>
      <c r="I52" s="112"/>
      <c r="J52" s="112"/>
    </row>
    <row r="53" spans="1:10" s="37" customFormat="1" ht="24" customHeight="1" x14ac:dyDescent="0.3">
      <c r="A53" s="45">
        <v>0.31</v>
      </c>
      <c r="B53" s="45">
        <v>1.81</v>
      </c>
      <c r="C53" s="45" t="str">
        <f t="shared" si="1"/>
        <v/>
      </c>
      <c r="D53" s="45" t="str">
        <f t="shared" si="1"/>
        <v/>
      </c>
      <c r="E53" s="202" t="s">
        <v>2187</v>
      </c>
      <c r="F53" s="203" t="s">
        <v>2188</v>
      </c>
      <c r="G53" s="204"/>
      <c r="H53" s="185">
        <v>229</v>
      </c>
      <c r="I53" s="112"/>
      <c r="J53" s="112"/>
    </row>
    <row r="54" spans="1:10" s="37" customFormat="1" ht="14.25" customHeight="1" x14ac:dyDescent="0.3">
      <c r="A54" s="45">
        <v>0.32</v>
      </c>
      <c r="B54" s="45">
        <v>1.82</v>
      </c>
      <c r="C54" s="45" t="str">
        <f t="shared" si="1"/>
        <v/>
      </c>
      <c r="D54" s="45" t="str">
        <f t="shared" si="1"/>
        <v/>
      </c>
      <c r="E54" s="202" t="s">
        <v>1999</v>
      </c>
      <c r="F54" s="204" t="s">
        <v>2189</v>
      </c>
      <c r="G54" s="204"/>
      <c r="H54" s="205">
        <v>230</v>
      </c>
      <c r="I54" s="111" t="str">
        <f t="array" ref="I54">IF(AND(ISBLANK(I55:I64)),"",SUM(I55:I64))</f>
        <v/>
      </c>
      <c r="J54" s="111" t="str">
        <f t="array" ref="J54">IF(AND(ISBLANK(J55:J64)),"",SUM(J55:J64))</f>
        <v/>
      </c>
    </row>
    <row r="55" spans="1:10" s="37" customFormat="1" ht="24" customHeight="1" x14ac:dyDescent="0.3">
      <c r="A55" s="45">
        <v>0.33</v>
      </c>
      <c r="B55" s="45">
        <v>1.83</v>
      </c>
      <c r="C55" s="45" t="str">
        <f t="shared" si="1"/>
        <v/>
      </c>
      <c r="D55" s="45" t="str">
        <f t="shared" si="1"/>
        <v/>
      </c>
      <c r="E55" s="202" t="s">
        <v>2002</v>
      </c>
      <c r="F55" s="203" t="s">
        <v>2190</v>
      </c>
      <c r="G55" s="204"/>
      <c r="H55" s="185">
        <v>231</v>
      </c>
      <c r="I55" s="112"/>
      <c r="J55" s="112"/>
    </row>
    <row r="56" spans="1:10" s="37" customFormat="1" ht="24" customHeight="1" x14ac:dyDescent="0.3">
      <c r="A56" s="45">
        <v>0.34</v>
      </c>
      <c r="B56" s="45">
        <v>1.84</v>
      </c>
      <c r="C56" s="45" t="str">
        <f t="shared" si="1"/>
        <v/>
      </c>
      <c r="D56" s="45" t="str">
        <f t="shared" si="1"/>
        <v/>
      </c>
      <c r="E56" s="202" t="s">
        <v>2004</v>
      </c>
      <c r="F56" s="203" t="s">
        <v>2191</v>
      </c>
      <c r="G56" s="204"/>
      <c r="H56" s="205">
        <v>232</v>
      </c>
      <c r="I56" s="112"/>
      <c r="J56" s="112"/>
    </row>
    <row r="57" spans="1:10" s="37" customFormat="1" ht="14.25" customHeight="1" x14ac:dyDescent="0.3">
      <c r="A57" s="45">
        <v>0.35</v>
      </c>
      <c r="B57" s="45">
        <v>1.85</v>
      </c>
      <c r="C57" s="45" t="str">
        <f t="shared" si="1"/>
        <v/>
      </c>
      <c r="D57" s="45" t="str">
        <f t="shared" si="1"/>
        <v/>
      </c>
      <c r="E57" s="202" t="s">
        <v>2005</v>
      </c>
      <c r="F57" s="203" t="s">
        <v>2192</v>
      </c>
      <c r="G57" s="204"/>
      <c r="H57" s="185">
        <v>233</v>
      </c>
      <c r="I57" s="112"/>
      <c r="J57" s="112"/>
    </row>
    <row r="58" spans="1:10" s="37" customFormat="1" ht="24" customHeight="1" x14ac:dyDescent="0.3">
      <c r="A58" s="45">
        <v>0.36</v>
      </c>
      <c r="B58" s="45">
        <v>1.86</v>
      </c>
      <c r="C58" s="45" t="str">
        <f t="shared" si="1"/>
        <v/>
      </c>
      <c r="D58" s="45" t="str">
        <f t="shared" si="1"/>
        <v/>
      </c>
      <c r="E58" s="202" t="s">
        <v>2007</v>
      </c>
      <c r="F58" s="203" t="s">
        <v>2193</v>
      </c>
      <c r="G58" s="204"/>
      <c r="H58" s="205">
        <v>234</v>
      </c>
      <c r="I58" s="112"/>
      <c r="J58" s="112"/>
    </row>
    <row r="59" spans="1:10" s="37" customFormat="1" ht="14.25" customHeight="1" x14ac:dyDescent="0.3">
      <c r="A59" s="45">
        <v>0.37</v>
      </c>
      <c r="B59" s="45">
        <v>1.87</v>
      </c>
      <c r="C59" s="45" t="str">
        <f t="shared" si="1"/>
        <v/>
      </c>
      <c r="D59" s="45" t="str">
        <f t="shared" si="1"/>
        <v/>
      </c>
      <c r="E59" s="202" t="s">
        <v>2194</v>
      </c>
      <c r="F59" s="203" t="s">
        <v>2195</v>
      </c>
      <c r="G59" s="204"/>
      <c r="H59" s="185">
        <v>235</v>
      </c>
      <c r="I59" s="112"/>
      <c r="J59" s="112"/>
    </row>
    <row r="60" spans="1:10" s="37" customFormat="1" ht="14.25" customHeight="1" x14ac:dyDescent="0.3">
      <c r="A60" s="45">
        <v>0.38</v>
      </c>
      <c r="B60" s="45">
        <v>1.88</v>
      </c>
      <c r="C60" s="45" t="str">
        <f t="shared" si="1"/>
        <v/>
      </c>
      <c r="D60" s="45" t="str">
        <f t="shared" si="1"/>
        <v/>
      </c>
      <c r="E60" s="202" t="s">
        <v>2196</v>
      </c>
      <c r="F60" s="203" t="s">
        <v>2197</v>
      </c>
      <c r="G60" s="204"/>
      <c r="H60" s="205">
        <v>236</v>
      </c>
      <c r="I60" s="112"/>
      <c r="J60" s="112"/>
    </row>
    <row r="61" spans="1:10" s="37" customFormat="1" ht="14.25" customHeight="1" x14ac:dyDescent="0.3">
      <c r="A61" s="45">
        <v>0.39</v>
      </c>
      <c r="B61" s="45">
        <v>1.89</v>
      </c>
      <c r="C61" s="45" t="str">
        <f t="shared" si="1"/>
        <v/>
      </c>
      <c r="D61" s="45" t="str">
        <f t="shared" si="1"/>
        <v/>
      </c>
      <c r="E61" s="202" t="s">
        <v>2198</v>
      </c>
      <c r="F61" s="203" t="s">
        <v>2199</v>
      </c>
      <c r="G61" s="204"/>
      <c r="H61" s="185">
        <v>237</v>
      </c>
      <c r="I61" s="112"/>
      <c r="J61" s="112"/>
    </row>
    <row r="62" spans="1:10" s="37" customFormat="1" ht="14.25" customHeight="1" x14ac:dyDescent="0.3">
      <c r="A62" s="45">
        <v>0.4</v>
      </c>
      <c r="B62" s="45">
        <v>1.9</v>
      </c>
      <c r="C62" s="45" t="str">
        <f t="shared" si="1"/>
        <v/>
      </c>
      <c r="D62" s="45" t="str">
        <f t="shared" si="1"/>
        <v/>
      </c>
      <c r="E62" s="202" t="s">
        <v>2200</v>
      </c>
      <c r="F62" s="203" t="s">
        <v>2201</v>
      </c>
      <c r="G62" s="204"/>
      <c r="H62" s="205">
        <v>238</v>
      </c>
      <c r="I62" s="112"/>
      <c r="J62" s="112"/>
    </row>
    <row r="63" spans="1:10" s="37" customFormat="1" ht="14.25" customHeight="1" x14ac:dyDescent="0.3">
      <c r="A63" s="45">
        <v>0.41</v>
      </c>
      <c r="B63" s="45">
        <v>1.91</v>
      </c>
      <c r="C63" s="45" t="str">
        <f t="shared" si="1"/>
        <v/>
      </c>
      <c r="D63" s="45" t="str">
        <f t="shared" si="1"/>
        <v/>
      </c>
      <c r="E63" s="202" t="s">
        <v>2202</v>
      </c>
      <c r="F63" s="203" t="s">
        <v>2203</v>
      </c>
      <c r="G63" s="204"/>
      <c r="H63" s="185">
        <v>239</v>
      </c>
      <c r="I63" s="112"/>
      <c r="J63" s="112"/>
    </row>
    <row r="64" spans="1:10" s="37" customFormat="1" ht="14.25" customHeight="1" x14ac:dyDescent="0.3">
      <c r="A64" s="45">
        <v>0.42</v>
      </c>
      <c r="B64" s="45">
        <v>1.92</v>
      </c>
      <c r="C64" s="45" t="str">
        <f t="shared" si="1"/>
        <v/>
      </c>
      <c r="D64" s="45" t="str">
        <f t="shared" si="1"/>
        <v/>
      </c>
      <c r="E64" s="202" t="s">
        <v>2204</v>
      </c>
      <c r="F64" s="203" t="s">
        <v>2205</v>
      </c>
      <c r="G64" s="204"/>
      <c r="H64" s="205">
        <v>240</v>
      </c>
      <c r="I64" s="112"/>
      <c r="J64" s="112"/>
    </row>
    <row r="65" spans="1:919" s="37" customFormat="1" ht="14.25" customHeight="1" x14ac:dyDescent="0.3">
      <c r="A65" s="45">
        <v>0.43</v>
      </c>
      <c r="B65" s="45">
        <v>1.93</v>
      </c>
      <c r="C65" s="45" t="str">
        <f t="shared" si="1"/>
        <v/>
      </c>
      <c r="D65" s="45" t="str">
        <f t="shared" si="1"/>
        <v/>
      </c>
      <c r="E65" s="202" t="s">
        <v>2009</v>
      </c>
      <c r="F65" s="204" t="s">
        <v>2206</v>
      </c>
      <c r="G65" s="204"/>
      <c r="H65" s="185">
        <v>241</v>
      </c>
      <c r="I65" s="112"/>
      <c r="J65" s="112"/>
    </row>
    <row r="66" spans="1:919" s="37" customFormat="1" ht="14.25" customHeight="1" x14ac:dyDescent="0.3">
      <c r="A66" s="45">
        <v>0.44</v>
      </c>
      <c r="B66" s="45">
        <v>1.94</v>
      </c>
      <c r="C66" s="45" t="str">
        <f t="shared" si="1"/>
        <v/>
      </c>
      <c r="D66" s="45" t="str">
        <f t="shared" si="1"/>
        <v/>
      </c>
      <c r="E66" s="202" t="s">
        <v>2012</v>
      </c>
      <c r="F66" s="204" t="s">
        <v>2207</v>
      </c>
      <c r="G66" s="204"/>
      <c r="H66" s="205">
        <v>242</v>
      </c>
      <c r="I66" s="112"/>
      <c r="J66" s="112"/>
    </row>
    <row r="67" spans="1:919" s="37" customFormat="1" ht="14.25" customHeight="1" x14ac:dyDescent="0.3">
      <c r="A67" s="45">
        <v>0.45</v>
      </c>
      <c r="B67" s="45">
        <v>1.95</v>
      </c>
      <c r="C67" s="45" t="str">
        <f t="shared" si="1"/>
        <v/>
      </c>
      <c r="D67" s="45" t="str">
        <f t="shared" si="1"/>
        <v/>
      </c>
      <c r="E67" s="202" t="s">
        <v>2024</v>
      </c>
      <c r="F67" s="204" t="s">
        <v>2208</v>
      </c>
      <c r="G67" s="204"/>
      <c r="H67" s="185">
        <v>243</v>
      </c>
      <c r="I67" s="112"/>
      <c r="J67" s="112"/>
    </row>
    <row r="68" spans="1:919" s="37" customFormat="1" ht="14.25" customHeight="1" x14ac:dyDescent="0.3">
      <c r="A68" s="45">
        <v>0.46</v>
      </c>
      <c r="B68" s="45">
        <v>1.96</v>
      </c>
      <c r="C68" s="45" t="str">
        <f t="shared" si="1"/>
        <v/>
      </c>
      <c r="D68" s="45" t="str">
        <f t="shared" si="1"/>
        <v/>
      </c>
      <c r="E68" s="202" t="s">
        <v>2027</v>
      </c>
      <c r="F68" s="204" t="s">
        <v>2209</v>
      </c>
      <c r="G68" s="204"/>
      <c r="H68" s="205">
        <v>244</v>
      </c>
      <c r="I68" s="112"/>
      <c r="J68" s="112"/>
    </row>
    <row r="69" spans="1:919" s="37" customFormat="1" ht="14.25" customHeight="1" x14ac:dyDescent="0.3">
      <c r="A69" s="45">
        <v>0.47</v>
      </c>
      <c r="B69" s="45">
        <v>1.97</v>
      </c>
      <c r="C69" s="45" t="str">
        <f t="shared" si="1"/>
        <v/>
      </c>
      <c r="D69" s="45" t="str">
        <f t="shared" si="1"/>
        <v/>
      </c>
      <c r="E69" s="202" t="s">
        <v>2029</v>
      </c>
      <c r="F69" s="204" t="s">
        <v>2210</v>
      </c>
      <c r="G69" s="204"/>
      <c r="H69" s="185">
        <v>245</v>
      </c>
      <c r="I69" s="112"/>
      <c r="J69" s="112"/>
    </row>
    <row r="70" spans="1:919" ht="5.25" customHeight="1" x14ac:dyDescent="0.3">
      <c r="E70" s="37"/>
      <c r="F70" s="37"/>
      <c r="G70" s="37"/>
      <c r="H70" s="37"/>
      <c r="I70" s="37"/>
    </row>
    <row r="71" spans="1:919" s="146" customFormat="1" ht="17.25" customHeight="1" x14ac:dyDescent="0.3">
      <c r="E71" s="147"/>
      <c r="J71" s="148" t="s">
        <v>2211</v>
      </c>
    </row>
    <row r="72" spans="1:919" ht="33" customHeight="1" x14ac:dyDescent="0.3">
      <c r="E72" s="177" t="s">
        <v>1974</v>
      </c>
      <c r="F72" s="178" t="s">
        <v>1969</v>
      </c>
      <c r="G72" s="178" t="s">
        <v>1975</v>
      </c>
      <c r="H72" s="179" t="s">
        <v>1976</v>
      </c>
      <c r="I72" s="196" t="str">
        <f>I16</f>
        <v>Od 01.01. do 30.06.
tekuće godine</v>
      </c>
      <c r="J72" s="196" t="str">
        <f>J16</f>
        <v>Od 01.01. do 30.06.
prethodne godine</v>
      </c>
    </row>
    <row r="73" spans="1:919" s="51" customFormat="1" ht="12.75" customHeight="1" x14ac:dyDescent="0.3">
      <c r="A73" s="49"/>
      <c r="B73" s="49"/>
      <c r="C73" s="49"/>
      <c r="D73" s="49"/>
      <c r="E73" s="180">
        <v>1</v>
      </c>
      <c r="F73" s="181">
        <v>2</v>
      </c>
      <c r="G73" s="181">
        <v>3</v>
      </c>
      <c r="H73" s="182">
        <v>4</v>
      </c>
      <c r="I73" s="182">
        <v>5</v>
      </c>
      <c r="J73" s="182">
        <v>6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</row>
    <row r="74" spans="1:919" s="37" customFormat="1" ht="13.5" customHeight="1" x14ac:dyDescent="0.3">
      <c r="A74" s="45">
        <v>0.48</v>
      </c>
      <c r="B74" s="45">
        <v>1.98</v>
      </c>
      <c r="C74" s="45" t="str">
        <f>IF(LEN(I74)=0,"",1+ABS((I74*A74)/LEN(I74))+A74)</f>
        <v/>
      </c>
      <c r="D74" s="45" t="str">
        <f>IF(LEN(J74)=0,"",1+ABS((J74*B74)/LEN(J74))+B74)</f>
        <v/>
      </c>
      <c r="E74" s="202" t="s">
        <v>2032</v>
      </c>
      <c r="F74" s="204" t="s">
        <v>2212</v>
      </c>
      <c r="G74" s="204"/>
      <c r="H74" s="205">
        <v>246</v>
      </c>
      <c r="I74" s="112"/>
      <c r="J74" s="112"/>
    </row>
    <row r="75" spans="1:919" s="37" customFormat="1" ht="13.5" customHeight="1" x14ac:dyDescent="0.3">
      <c r="A75" s="45">
        <v>0.49</v>
      </c>
      <c r="B75" s="45">
        <v>1.99</v>
      </c>
      <c r="C75" s="45" t="str">
        <f>IF(LEN(I75)=0,"",1+ABS((I75*A75)/LEN(I75))+A75)</f>
        <v/>
      </c>
      <c r="D75" s="45" t="str">
        <f>IF(LEN(J75)=0,"",1+ABS((J75*B75)/LEN(J75))+B75)</f>
        <v/>
      </c>
      <c r="E75" s="202" t="s">
        <v>2034</v>
      </c>
      <c r="F75" s="204" t="s">
        <v>2213</v>
      </c>
      <c r="G75" s="204"/>
      <c r="H75" s="205">
        <v>247</v>
      </c>
      <c r="I75" s="111" t="str">
        <f t="array" ref="I75">IF(AND(ISBLANK(I76:I78)),"",SUM(I76:I78))</f>
        <v/>
      </c>
      <c r="J75" s="111" t="str">
        <f t="array" ref="J75">IF(AND(ISBLANK(J76:J78)),"",SUM(J76:J78))</f>
        <v/>
      </c>
    </row>
    <row r="76" spans="1:919" s="37" customFormat="1" ht="13.5" customHeight="1" x14ac:dyDescent="0.3">
      <c r="A76" s="45">
        <v>0.5</v>
      </c>
      <c r="B76" s="45">
        <v>2</v>
      </c>
      <c r="C76" s="45" t="str">
        <f t="shared" ref="C76:D108" si="2">IF(LEN(I76)=0,"",1+ABS((I76*A76)/LEN(I76))+A76)</f>
        <v/>
      </c>
      <c r="D76" s="45" t="str">
        <f t="shared" si="2"/>
        <v/>
      </c>
      <c r="E76" s="202" t="s">
        <v>2214</v>
      </c>
      <c r="F76" s="203" t="s">
        <v>2215</v>
      </c>
      <c r="G76" s="204"/>
      <c r="H76" s="205">
        <v>248</v>
      </c>
      <c r="I76" s="112"/>
      <c r="J76" s="112"/>
    </row>
    <row r="77" spans="1:919" s="37" customFormat="1" ht="13.5" customHeight="1" x14ac:dyDescent="0.3">
      <c r="A77" s="45">
        <v>0.51</v>
      </c>
      <c r="B77" s="45">
        <v>2.0099999999999998</v>
      </c>
      <c r="C77" s="45" t="str">
        <f t="shared" si="2"/>
        <v/>
      </c>
      <c r="D77" s="45" t="str">
        <f t="shared" si="2"/>
        <v/>
      </c>
      <c r="E77" s="202" t="s">
        <v>2216</v>
      </c>
      <c r="F77" s="203" t="s">
        <v>2217</v>
      </c>
      <c r="G77" s="204"/>
      <c r="H77" s="205">
        <v>249</v>
      </c>
      <c r="I77" s="112"/>
      <c r="J77" s="112"/>
    </row>
    <row r="78" spans="1:919" s="37" customFormat="1" ht="13.5" customHeight="1" x14ac:dyDescent="0.3">
      <c r="A78" s="45">
        <v>0.52</v>
      </c>
      <c r="B78" s="45">
        <v>2.02</v>
      </c>
      <c r="C78" s="45" t="str">
        <f t="shared" si="2"/>
        <v/>
      </c>
      <c r="D78" s="45" t="str">
        <f t="shared" si="2"/>
        <v/>
      </c>
      <c r="E78" s="202" t="s">
        <v>2218</v>
      </c>
      <c r="F78" s="203" t="s">
        <v>2219</v>
      </c>
      <c r="G78" s="204"/>
      <c r="H78" s="205">
        <v>250</v>
      </c>
      <c r="I78" s="112"/>
      <c r="J78" s="112"/>
    </row>
    <row r="79" spans="1:919" s="37" customFormat="1" ht="13.5" customHeight="1" x14ac:dyDescent="0.3">
      <c r="A79" s="45">
        <v>0.53</v>
      </c>
      <c r="B79" s="45">
        <v>2.0299999999999998</v>
      </c>
      <c r="C79" s="45">
        <f t="shared" si="2"/>
        <v>36.863333333333337</v>
      </c>
      <c r="D79" s="45">
        <f t="shared" si="2"/>
        <v>409.02999999999992</v>
      </c>
      <c r="E79" s="202" t="s">
        <v>2037</v>
      </c>
      <c r="F79" s="204" t="s">
        <v>2220</v>
      </c>
      <c r="G79" s="204"/>
      <c r="H79" s="205">
        <v>251</v>
      </c>
      <c r="I79" s="112">
        <v>200</v>
      </c>
      <c r="J79" s="112">
        <v>600</v>
      </c>
    </row>
    <row r="80" spans="1:919" s="37" customFormat="1" ht="13.5" customHeight="1" x14ac:dyDescent="0.3">
      <c r="A80" s="45">
        <v>0.54</v>
      </c>
      <c r="B80" s="45">
        <v>2.04</v>
      </c>
      <c r="C80" s="45">
        <f t="shared" si="2"/>
        <v>30305.260000000002</v>
      </c>
      <c r="D80" s="45">
        <f t="shared" si="2"/>
        <v>112951.71999999999</v>
      </c>
      <c r="E80" s="206" t="s">
        <v>2061</v>
      </c>
      <c r="F80" s="204" t="s">
        <v>2221</v>
      </c>
      <c r="G80" s="204"/>
      <c r="H80" s="196">
        <v>252</v>
      </c>
      <c r="I80" s="194">
        <f>IFERROR(IF(AND(I19,I32)="","",SUM(I19,I32)),"")</f>
        <v>336708</v>
      </c>
      <c r="J80" s="194">
        <f>IFERROR(IF(AND(J19,J32)="","",SUM(J19,J32)),"")</f>
        <v>332202</v>
      </c>
    </row>
    <row r="81" spans="1:10" s="37" customFormat="1" ht="13.5" customHeight="1" x14ac:dyDescent="0.3">
      <c r="A81" s="45">
        <v>0.55000000000000004</v>
      </c>
      <c r="B81" s="45">
        <v>2.0499999999999998</v>
      </c>
      <c r="C81" s="45">
        <f t="shared" si="2"/>
        <v>18449.375</v>
      </c>
      <c r="D81" s="45">
        <f t="shared" si="2"/>
        <v>74406.433333333334</v>
      </c>
      <c r="E81" s="206" t="s">
        <v>2222</v>
      </c>
      <c r="F81" s="204" t="s">
        <v>2223</v>
      </c>
      <c r="G81" s="204"/>
      <c r="H81" s="196">
        <v>253</v>
      </c>
      <c r="I81" s="194">
        <f>IFERROR(IF(AND(I82,I83,I84,I85,I86,I90,I97,I98)="","",SUM(I82,I83,I84,I85,I86,I90,I97,I98)),"")</f>
        <v>201249</v>
      </c>
      <c r="J81" s="194">
        <f>IFERROR(IF(AND(J82,J83,J84,J85,J86,J90,J97,J98)="","",SUM(J82,J83,J84,J85,J86,J90,J97,J98)),"")</f>
        <v>217766</v>
      </c>
    </row>
    <row r="82" spans="1:10" s="37" customFormat="1" ht="13.5" customHeight="1" x14ac:dyDescent="0.3">
      <c r="A82" s="45">
        <v>0.56000000000000005</v>
      </c>
      <c r="B82" s="45">
        <v>2.06</v>
      </c>
      <c r="C82" s="45" t="str">
        <f t="shared" si="2"/>
        <v/>
      </c>
      <c r="D82" s="45" t="str">
        <f t="shared" si="2"/>
        <v/>
      </c>
      <c r="E82" s="202" t="s">
        <v>1980</v>
      </c>
      <c r="F82" s="204" t="s">
        <v>2224</v>
      </c>
      <c r="G82" s="204"/>
      <c r="H82" s="205">
        <v>254</v>
      </c>
      <c r="I82" s="112"/>
      <c r="J82" s="112"/>
    </row>
    <row r="83" spans="1:10" s="37" customFormat="1" ht="13.5" customHeight="1" x14ac:dyDescent="0.3">
      <c r="A83" s="45">
        <v>0.56999999999999995</v>
      </c>
      <c r="B83" s="45">
        <v>2.0699999999999998</v>
      </c>
      <c r="C83" s="45" t="str">
        <f t="shared" si="2"/>
        <v/>
      </c>
      <c r="D83" s="45" t="str">
        <f t="shared" si="2"/>
        <v/>
      </c>
      <c r="E83" s="202" t="s">
        <v>1999</v>
      </c>
      <c r="F83" s="204" t="s">
        <v>2225</v>
      </c>
      <c r="G83" s="204"/>
      <c r="H83" s="205">
        <v>255</v>
      </c>
      <c r="I83" s="112"/>
      <c r="J83" s="112"/>
    </row>
    <row r="84" spans="1:10" s="37" customFormat="1" ht="13.5" customHeight="1" x14ac:dyDescent="0.3">
      <c r="A84" s="45">
        <v>0.57999999999999996</v>
      </c>
      <c r="B84" s="45">
        <v>2.08</v>
      </c>
      <c r="C84" s="45">
        <f t="shared" si="2"/>
        <v>37.153333333333329</v>
      </c>
      <c r="D84" s="45">
        <f t="shared" si="2"/>
        <v>227.72000000000003</v>
      </c>
      <c r="E84" s="202" t="s">
        <v>2009</v>
      </c>
      <c r="F84" s="204" t="s">
        <v>2226</v>
      </c>
      <c r="G84" s="204"/>
      <c r="H84" s="205">
        <v>256</v>
      </c>
      <c r="I84" s="112">
        <v>184</v>
      </c>
      <c r="J84" s="112">
        <v>324</v>
      </c>
    </row>
    <row r="85" spans="1:10" s="37" customFormat="1" ht="13.5" customHeight="1" x14ac:dyDescent="0.3">
      <c r="A85" s="45">
        <v>0.59</v>
      </c>
      <c r="B85" s="45">
        <v>2.09</v>
      </c>
      <c r="C85" s="45">
        <f t="shared" si="2"/>
        <v>337.00499999999994</v>
      </c>
      <c r="D85" s="45">
        <f t="shared" si="2"/>
        <v>1098.2499999999998</v>
      </c>
      <c r="E85" s="202" t="s">
        <v>2012</v>
      </c>
      <c r="F85" s="204" t="s">
        <v>2227</v>
      </c>
      <c r="G85" s="204"/>
      <c r="H85" s="205">
        <v>257</v>
      </c>
      <c r="I85" s="112">
        <v>2274</v>
      </c>
      <c r="J85" s="112">
        <v>2096</v>
      </c>
    </row>
    <row r="86" spans="1:10" s="37" customFormat="1" ht="13.5" customHeight="1" x14ac:dyDescent="0.3">
      <c r="A86" s="45">
        <v>0.6</v>
      </c>
      <c r="B86" s="45">
        <v>2.1</v>
      </c>
      <c r="C86" s="45">
        <f t="shared" si="2"/>
        <v>14295.8</v>
      </c>
      <c r="D86" s="45">
        <f t="shared" si="2"/>
        <v>56077.3</v>
      </c>
      <c r="E86" s="202" t="s">
        <v>2024</v>
      </c>
      <c r="F86" s="204" t="s">
        <v>2228</v>
      </c>
      <c r="G86" s="204"/>
      <c r="H86" s="205">
        <v>258</v>
      </c>
      <c r="I86" s="111">
        <f t="array" ref="I86">IF(AND(ISBLANK(I87:I89)),"",SUM(I87:I89))</f>
        <v>142942</v>
      </c>
      <c r="J86" s="111">
        <f t="array" ref="J86">IF(AND(ISBLANK(J87:J89)),"",SUM(J87:J89))</f>
        <v>160212</v>
      </c>
    </row>
    <row r="87" spans="1:10" s="37" customFormat="1" ht="13.5" customHeight="1" x14ac:dyDescent="0.3">
      <c r="A87" s="45">
        <v>0.61</v>
      </c>
      <c r="B87" s="45">
        <v>2.11</v>
      </c>
      <c r="C87" s="45">
        <f t="shared" si="2"/>
        <v>11281.628333333334</v>
      </c>
      <c r="D87" s="45">
        <f t="shared" si="2"/>
        <v>40180.674999999996</v>
      </c>
      <c r="E87" s="202" t="s">
        <v>2078</v>
      </c>
      <c r="F87" s="203" t="s">
        <v>2229</v>
      </c>
      <c r="G87" s="204"/>
      <c r="H87" s="205">
        <v>259</v>
      </c>
      <c r="I87" s="112">
        <v>110951</v>
      </c>
      <c r="J87" s="112">
        <v>114249</v>
      </c>
    </row>
    <row r="88" spans="1:10" s="37" customFormat="1" ht="13.5" customHeight="1" x14ac:dyDescent="0.3">
      <c r="A88" s="45">
        <v>0.62</v>
      </c>
      <c r="B88" s="45">
        <v>2.12</v>
      </c>
      <c r="C88" s="45">
        <f t="shared" si="2"/>
        <v>1716.9119999999998</v>
      </c>
      <c r="D88" s="45">
        <f t="shared" si="2"/>
        <v>4926.1840000000002</v>
      </c>
      <c r="E88" s="202" t="s">
        <v>2079</v>
      </c>
      <c r="F88" s="203" t="s">
        <v>2230</v>
      </c>
      <c r="G88" s="204"/>
      <c r="H88" s="205">
        <v>260</v>
      </c>
      <c r="I88" s="112">
        <v>13833</v>
      </c>
      <c r="J88" s="112">
        <v>11611</v>
      </c>
    </row>
    <row r="89" spans="1:10" s="37" customFormat="1" ht="13.5" customHeight="1" x14ac:dyDescent="0.3">
      <c r="A89" s="45">
        <v>0.63</v>
      </c>
      <c r="B89" s="45">
        <v>2.13</v>
      </c>
      <c r="C89" s="45">
        <f t="shared" si="2"/>
        <v>2289.5380000000005</v>
      </c>
      <c r="D89" s="45">
        <f t="shared" si="2"/>
        <v>14637.081999999999</v>
      </c>
      <c r="E89" s="202" t="s">
        <v>2080</v>
      </c>
      <c r="F89" s="203" t="s">
        <v>2231</v>
      </c>
      <c r="G89" s="204"/>
      <c r="H89" s="205">
        <v>261</v>
      </c>
      <c r="I89" s="112">
        <v>18158</v>
      </c>
      <c r="J89" s="112">
        <v>34352</v>
      </c>
    </row>
    <row r="90" spans="1:10" s="37" customFormat="1" ht="13.5" customHeight="1" x14ac:dyDescent="0.3">
      <c r="A90" s="45">
        <v>0.64</v>
      </c>
      <c r="B90" s="45">
        <v>2.14</v>
      </c>
      <c r="C90" s="45">
        <f t="shared" si="2"/>
        <v>385.96</v>
      </c>
      <c r="D90" s="45">
        <f t="shared" si="2"/>
        <v>1050.1350000000002</v>
      </c>
      <c r="E90" s="202" t="s">
        <v>2027</v>
      </c>
      <c r="F90" s="204" t="s">
        <v>2232</v>
      </c>
      <c r="G90" s="204"/>
      <c r="H90" s="205">
        <v>262</v>
      </c>
      <c r="I90" s="111">
        <f t="array" ref="I90">IF(AND(ISBLANK(I91:I96)),"",SUM(I91:I96))</f>
        <v>2402</v>
      </c>
      <c r="J90" s="111">
        <f t="array" ref="J90">IF(AND(ISBLANK(J91:J96)),"",SUM(J91:J96))</f>
        <v>1957</v>
      </c>
    </row>
    <row r="91" spans="1:10" s="37" customFormat="1" ht="13.5" customHeight="1" x14ac:dyDescent="0.3">
      <c r="A91" s="45">
        <v>0.65</v>
      </c>
      <c r="B91" s="45">
        <v>2.15</v>
      </c>
      <c r="C91" s="45">
        <f t="shared" si="2"/>
        <v>334.45</v>
      </c>
      <c r="D91" s="45">
        <f t="shared" si="2"/>
        <v>864.76249999999993</v>
      </c>
      <c r="E91" s="202" t="s">
        <v>2119</v>
      </c>
      <c r="F91" s="203" t="s">
        <v>2233</v>
      </c>
      <c r="G91" s="204"/>
      <c r="H91" s="205">
        <v>263</v>
      </c>
      <c r="I91" s="112">
        <v>2048</v>
      </c>
      <c r="J91" s="112">
        <v>1603</v>
      </c>
    </row>
    <row r="92" spans="1:10" s="37" customFormat="1" ht="13.5" customHeight="1" x14ac:dyDescent="0.3">
      <c r="A92" s="45">
        <v>0.66</v>
      </c>
      <c r="B92" s="45">
        <v>2.16</v>
      </c>
      <c r="C92" s="45" t="str">
        <f t="shared" si="2"/>
        <v/>
      </c>
      <c r="D92" s="45" t="str">
        <f t="shared" si="2"/>
        <v/>
      </c>
      <c r="E92" s="202" t="s">
        <v>2121</v>
      </c>
      <c r="F92" s="203" t="s">
        <v>2234</v>
      </c>
      <c r="G92" s="204"/>
      <c r="H92" s="205">
        <v>264</v>
      </c>
      <c r="I92" s="112"/>
      <c r="J92" s="112"/>
    </row>
    <row r="93" spans="1:10" s="37" customFormat="1" ht="13.5" customHeight="1" x14ac:dyDescent="0.3">
      <c r="A93" s="45">
        <v>0.67</v>
      </c>
      <c r="B93" s="45">
        <v>2.17</v>
      </c>
      <c r="C93" s="45" t="str">
        <f t="shared" si="2"/>
        <v/>
      </c>
      <c r="D93" s="45" t="str">
        <f t="shared" si="2"/>
        <v/>
      </c>
      <c r="E93" s="202" t="s">
        <v>2235</v>
      </c>
      <c r="F93" s="203" t="s">
        <v>2236</v>
      </c>
      <c r="G93" s="204"/>
      <c r="H93" s="205">
        <v>265</v>
      </c>
      <c r="I93" s="112"/>
      <c r="J93" s="112"/>
    </row>
    <row r="94" spans="1:10" s="37" customFormat="1" ht="13.5" customHeight="1" x14ac:dyDescent="0.3">
      <c r="A94" s="45">
        <v>0.68</v>
      </c>
      <c r="B94" s="45">
        <v>2.1800000000000002</v>
      </c>
      <c r="C94" s="45">
        <f t="shared" si="2"/>
        <v>81.920000000000016</v>
      </c>
      <c r="D94" s="45">
        <f t="shared" si="2"/>
        <v>260.42</v>
      </c>
      <c r="E94" s="202" t="s">
        <v>2237</v>
      </c>
      <c r="F94" s="203" t="s">
        <v>2008</v>
      </c>
      <c r="G94" s="204"/>
      <c r="H94" s="205">
        <v>266</v>
      </c>
      <c r="I94" s="112">
        <v>354</v>
      </c>
      <c r="J94" s="112">
        <v>354</v>
      </c>
    </row>
    <row r="95" spans="1:10" s="37" customFormat="1" ht="13.5" customHeight="1" x14ac:dyDescent="0.3">
      <c r="A95" s="45">
        <v>0.69</v>
      </c>
      <c r="B95" s="45">
        <v>2.19</v>
      </c>
      <c r="C95" s="45" t="str">
        <f t="shared" si="2"/>
        <v/>
      </c>
      <c r="D95" s="45" t="str">
        <f t="shared" si="2"/>
        <v/>
      </c>
      <c r="E95" s="202" t="s">
        <v>2238</v>
      </c>
      <c r="F95" s="203" t="s">
        <v>2239</v>
      </c>
      <c r="G95" s="204"/>
      <c r="H95" s="205">
        <v>267</v>
      </c>
      <c r="I95" s="112"/>
      <c r="J95" s="112"/>
    </row>
    <row r="96" spans="1:10" s="37" customFormat="1" ht="13.5" customHeight="1" x14ac:dyDescent="0.3">
      <c r="A96" s="45">
        <v>0.7</v>
      </c>
      <c r="B96" s="45">
        <v>2.2000000000000002</v>
      </c>
      <c r="C96" s="45" t="str">
        <f t="shared" si="2"/>
        <v/>
      </c>
      <c r="D96" s="45" t="str">
        <f t="shared" si="2"/>
        <v/>
      </c>
      <c r="E96" s="202" t="s">
        <v>2240</v>
      </c>
      <c r="F96" s="203" t="s">
        <v>2241</v>
      </c>
      <c r="G96" s="204"/>
      <c r="H96" s="205">
        <v>268</v>
      </c>
      <c r="I96" s="112"/>
      <c r="J96" s="112"/>
    </row>
    <row r="97" spans="1:919" s="37" customFormat="1" ht="13.5" customHeight="1" x14ac:dyDescent="0.3">
      <c r="A97" s="45">
        <v>0.71</v>
      </c>
      <c r="B97" s="45">
        <v>2.21</v>
      </c>
      <c r="C97" s="45">
        <f t="shared" si="2"/>
        <v>6423.66</v>
      </c>
      <c r="D97" s="45">
        <f t="shared" si="2"/>
        <v>19372.534</v>
      </c>
      <c r="E97" s="202" t="s">
        <v>2029</v>
      </c>
      <c r="F97" s="204" t="s">
        <v>2242</v>
      </c>
      <c r="G97" s="204"/>
      <c r="H97" s="205">
        <v>269</v>
      </c>
      <c r="I97" s="112">
        <v>45225</v>
      </c>
      <c r="J97" s="112">
        <v>43822</v>
      </c>
    </row>
    <row r="98" spans="1:919" s="37" customFormat="1" ht="13.5" customHeight="1" x14ac:dyDescent="0.3">
      <c r="A98" s="45">
        <v>0.72</v>
      </c>
      <c r="B98" s="45">
        <v>2.2200000000000002</v>
      </c>
      <c r="C98" s="45">
        <f t="shared" si="2"/>
        <v>1481.68</v>
      </c>
      <c r="D98" s="45">
        <f t="shared" si="2"/>
        <v>5195.2450000000008</v>
      </c>
      <c r="E98" s="202" t="s">
        <v>2032</v>
      </c>
      <c r="F98" s="204" t="s">
        <v>2243</v>
      </c>
      <c r="G98" s="204"/>
      <c r="H98" s="205">
        <v>270</v>
      </c>
      <c r="I98" s="112">
        <v>8222</v>
      </c>
      <c r="J98" s="112">
        <v>9355</v>
      </c>
    </row>
    <row r="99" spans="1:919" s="37" customFormat="1" ht="13.5" customHeight="1" x14ac:dyDescent="0.3">
      <c r="A99" s="45">
        <v>0.73</v>
      </c>
      <c r="B99" s="45">
        <v>2.23</v>
      </c>
      <c r="C99" s="45" t="str">
        <f t="shared" si="2"/>
        <v/>
      </c>
      <c r="D99" s="45" t="str">
        <f t="shared" si="2"/>
        <v/>
      </c>
      <c r="E99" s="206" t="s">
        <v>2092</v>
      </c>
      <c r="F99" s="204" t="s">
        <v>2244</v>
      </c>
      <c r="G99" s="204"/>
      <c r="H99" s="196">
        <v>271</v>
      </c>
      <c r="I99" s="194" t="str">
        <f>IFERROR(IF(AND(I100,I119,I130,I131,I132,I133,I134,I135,I136,I140)="","",SUM(I100,I119,I130,I131,I132,I133,I134,I135,I136,I140)),"")</f>
        <v/>
      </c>
      <c r="J99" s="194" t="str">
        <f>IFERROR(IF(AND(J100,J119,J130,J131,J132,J133,J134,J135,J136,J140)="","",SUM(J100,J119,J130,J131,J132,J133,J134,J135,J136,J140)),"")</f>
        <v/>
      </c>
    </row>
    <row r="100" spans="1:919" s="37" customFormat="1" ht="13.5" customHeight="1" x14ac:dyDescent="0.3">
      <c r="A100" s="45">
        <v>0.74</v>
      </c>
      <c r="B100" s="45">
        <v>2.2400000000000002</v>
      </c>
      <c r="C100" s="45" t="str">
        <f t="shared" si="2"/>
        <v/>
      </c>
      <c r="D100" s="45" t="str">
        <f t="shared" si="2"/>
        <v/>
      </c>
      <c r="E100" s="202" t="s">
        <v>1980</v>
      </c>
      <c r="F100" s="204" t="s">
        <v>2245</v>
      </c>
      <c r="G100" s="204"/>
      <c r="H100" s="205">
        <v>272</v>
      </c>
      <c r="I100" s="111" t="str">
        <f>IFERROR(IF(AND(I101,I102,I103,I104,I105,I106,I107,I108,I113,I114,I115,I116,I117,I118)="","",SUM(I101,I102,I103,I104,I105,I106,I107,I108,I113,I114,I115,I116,I117,I118)),"")</f>
        <v/>
      </c>
      <c r="J100" s="111" t="str">
        <f>IFERROR(IF(AND(J101,J102,J103,J104,J105,J106,J107,J108,J113,J114,J115,J116,J117,J118)="","",SUM(J101,J102,J103,J104,J105,J106,J107,J108,J113,J114,J115,J116,J117,J118)),"")</f>
        <v/>
      </c>
    </row>
    <row r="101" spans="1:919" s="37" customFormat="1" ht="13.5" customHeight="1" x14ac:dyDescent="0.3">
      <c r="A101" s="45">
        <v>0.75</v>
      </c>
      <c r="B101" s="45">
        <v>2.25</v>
      </c>
      <c r="C101" s="45" t="str">
        <f t="shared" si="2"/>
        <v/>
      </c>
      <c r="D101" s="45" t="str">
        <f t="shared" si="2"/>
        <v/>
      </c>
      <c r="E101" s="202" t="s">
        <v>1983</v>
      </c>
      <c r="F101" s="203" t="s">
        <v>2246</v>
      </c>
      <c r="G101" s="204"/>
      <c r="H101" s="205">
        <v>273</v>
      </c>
      <c r="I101" s="112"/>
      <c r="J101" s="112"/>
    </row>
    <row r="102" spans="1:919" s="37" customFormat="1" ht="13.5" customHeight="1" x14ac:dyDescent="0.3">
      <c r="A102" s="45">
        <v>0.76</v>
      </c>
      <c r="B102" s="45">
        <v>2.2599999999999998</v>
      </c>
      <c r="C102" s="45" t="str">
        <f t="shared" si="2"/>
        <v/>
      </c>
      <c r="D102" s="45" t="str">
        <f t="shared" si="2"/>
        <v/>
      </c>
      <c r="E102" s="202" t="s">
        <v>1985</v>
      </c>
      <c r="F102" s="203" t="s">
        <v>2247</v>
      </c>
      <c r="G102" s="204"/>
      <c r="H102" s="205">
        <v>274</v>
      </c>
      <c r="I102" s="112"/>
      <c r="J102" s="112"/>
    </row>
    <row r="103" spans="1:919" s="37" customFormat="1" ht="30" customHeight="1" x14ac:dyDescent="0.3">
      <c r="A103" s="45">
        <v>0.77</v>
      </c>
      <c r="B103" s="45">
        <v>2.27</v>
      </c>
      <c r="C103" s="45" t="str">
        <f t="shared" si="2"/>
        <v/>
      </c>
      <c r="D103" s="45" t="str">
        <f t="shared" si="2"/>
        <v/>
      </c>
      <c r="E103" s="202" t="s">
        <v>1988</v>
      </c>
      <c r="F103" s="203" t="s">
        <v>2248</v>
      </c>
      <c r="G103" s="204"/>
      <c r="H103" s="205">
        <v>275</v>
      </c>
      <c r="I103" s="112"/>
      <c r="J103" s="112"/>
    </row>
    <row r="104" spans="1:919" s="37" customFormat="1" ht="13.5" customHeight="1" x14ac:dyDescent="0.3">
      <c r="A104" s="45">
        <v>0.78</v>
      </c>
      <c r="B104" s="45">
        <v>2.2799999999999998</v>
      </c>
      <c r="C104" s="45" t="str">
        <f t="shared" si="2"/>
        <v/>
      </c>
      <c r="D104" s="45" t="str">
        <f t="shared" si="2"/>
        <v/>
      </c>
      <c r="E104" s="202" t="s">
        <v>1991</v>
      </c>
      <c r="F104" s="203" t="s">
        <v>2249</v>
      </c>
      <c r="G104" s="204"/>
      <c r="H104" s="205">
        <v>276</v>
      </c>
      <c r="I104" s="112"/>
      <c r="J104" s="112"/>
    </row>
    <row r="105" spans="1:919" s="37" customFormat="1" ht="13.5" customHeight="1" x14ac:dyDescent="0.3">
      <c r="A105" s="45">
        <v>0.79</v>
      </c>
      <c r="B105" s="45">
        <v>2.29</v>
      </c>
      <c r="C105" s="45" t="str">
        <f t="shared" si="2"/>
        <v/>
      </c>
      <c r="D105" s="45" t="str">
        <f t="shared" si="2"/>
        <v/>
      </c>
      <c r="E105" s="202" t="s">
        <v>1994</v>
      </c>
      <c r="F105" s="203" t="s">
        <v>2250</v>
      </c>
      <c r="G105" s="204"/>
      <c r="H105" s="205">
        <v>277</v>
      </c>
      <c r="I105" s="112"/>
      <c r="J105" s="112"/>
    </row>
    <row r="106" spans="1:919" s="37" customFormat="1" ht="13.5" customHeight="1" x14ac:dyDescent="0.3">
      <c r="A106" s="45">
        <v>0.8</v>
      </c>
      <c r="B106" s="45">
        <v>2.2999999999999998</v>
      </c>
      <c r="C106" s="45" t="str">
        <f t="shared" si="2"/>
        <v/>
      </c>
      <c r="D106" s="45" t="str">
        <f t="shared" si="2"/>
        <v/>
      </c>
      <c r="E106" s="202" t="s">
        <v>1997</v>
      </c>
      <c r="F106" s="203" t="s">
        <v>2251</v>
      </c>
      <c r="G106" s="204"/>
      <c r="H106" s="205">
        <v>278</v>
      </c>
      <c r="I106" s="112"/>
      <c r="J106" s="112"/>
    </row>
    <row r="107" spans="1:919" s="37" customFormat="1" ht="13.5" customHeight="1" x14ac:dyDescent="0.3">
      <c r="A107" s="45">
        <v>0.81</v>
      </c>
      <c r="B107" s="45">
        <v>2.31</v>
      </c>
      <c r="C107" s="45" t="str">
        <f t="shared" si="2"/>
        <v/>
      </c>
      <c r="D107" s="45" t="str">
        <f t="shared" si="2"/>
        <v/>
      </c>
      <c r="E107" s="202" t="s">
        <v>2173</v>
      </c>
      <c r="F107" s="203" t="s">
        <v>2252</v>
      </c>
      <c r="G107" s="204"/>
      <c r="H107" s="205">
        <v>279</v>
      </c>
      <c r="I107" s="112"/>
      <c r="J107" s="112"/>
    </row>
    <row r="108" spans="1:919" s="37" customFormat="1" ht="13.5" customHeight="1" x14ac:dyDescent="0.3">
      <c r="A108" s="45">
        <v>0.82</v>
      </c>
      <c r="B108" s="45">
        <v>2.3199999999999998</v>
      </c>
      <c r="C108" s="45" t="str">
        <f t="shared" si="2"/>
        <v/>
      </c>
      <c r="D108" s="45" t="str">
        <f t="shared" si="2"/>
        <v/>
      </c>
      <c r="E108" s="202" t="s">
        <v>2175</v>
      </c>
      <c r="F108" s="203" t="s">
        <v>2253</v>
      </c>
      <c r="G108" s="204"/>
      <c r="H108" s="205">
        <v>280</v>
      </c>
      <c r="I108" s="112"/>
      <c r="J108" s="112"/>
    </row>
    <row r="109" spans="1:919" ht="5.25" customHeight="1" x14ac:dyDescent="0.3">
      <c r="E109" s="37"/>
      <c r="F109" s="37"/>
      <c r="G109" s="37"/>
      <c r="H109" s="37"/>
      <c r="I109" s="37"/>
    </row>
    <row r="110" spans="1:919" s="146" customFormat="1" ht="17.25" customHeight="1" x14ac:dyDescent="0.3">
      <c r="E110" s="147"/>
      <c r="J110" s="148" t="s">
        <v>2254</v>
      </c>
    </row>
    <row r="111" spans="1:919" ht="33" customHeight="1" x14ac:dyDescent="0.3">
      <c r="E111" s="177" t="s">
        <v>1974</v>
      </c>
      <c r="F111" s="178" t="s">
        <v>1969</v>
      </c>
      <c r="G111" s="178" t="s">
        <v>1975</v>
      </c>
      <c r="H111" s="179" t="s">
        <v>1976</v>
      </c>
      <c r="I111" s="196" t="str">
        <f>I16</f>
        <v>Od 01.01. do 30.06.
tekuće godine</v>
      </c>
      <c r="J111" s="196" t="str">
        <f>J16</f>
        <v>Od 01.01. do 30.06.
prethodne godine</v>
      </c>
    </row>
    <row r="112" spans="1:919" s="51" customFormat="1" ht="12.75" customHeight="1" x14ac:dyDescent="0.3">
      <c r="A112" s="49"/>
      <c r="B112" s="49"/>
      <c r="C112" s="49"/>
      <c r="D112" s="49"/>
      <c r="E112" s="180">
        <v>1</v>
      </c>
      <c r="F112" s="181">
        <v>2</v>
      </c>
      <c r="G112" s="181">
        <v>3</v>
      </c>
      <c r="H112" s="182">
        <v>4</v>
      </c>
      <c r="I112" s="182">
        <v>5</v>
      </c>
      <c r="J112" s="182">
        <v>6</v>
      </c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  <c r="UX112" s="50"/>
      <c r="UY112" s="50"/>
      <c r="UZ112" s="50"/>
      <c r="VA112" s="50"/>
      <c r="VB112" s="50"/>
      <c r="VC112" s="50"/>
      <c r="VD112" s="50"/>
      <c r="VE112" s="50"/>
      <c r="VF112" s="50"/>
      <c r="VG112" s="50"/>
      <c r="VH112" s="50"/>
      <c r="VI112" s="50"/>
      <c r="VJ112" s="50"/>
      <c r="VK112" s="50"/>
      <c r="VL112" s="50"/>
      <c r="VM112" s="50"/>
      <c r="VN112" s="50"/>
      <c r="VO112" s="50"/>
      <c r="VP112" s="50"/>
      <c r="VQ112" s="50"/>
      <c r="VR112" s="50"/>
      <c r="VS112" s="50"/>
      <c r="VT112" s="50"/>
      <c r="VU112" s="50"/>
      <c r="VV112" s="50"/>
      <c r="VW112" s="50"/>
      <c r="VX112" s="50"/>
      <c r="VY112" s="50"/>
      <c r="VZ112" s="50"/>
      <c r="WA112" s="50"/>
      <c r="WB112" s="50"/>
      <c r="WC112" s="50"/>
      <c r="WD112" s="50"/>
      <c r="WE112" s="50"/>
      <c r="WF112" s="50"/>
      <c r="WG112" s="50"/>
      <c r="WH112" s="50"/>
      <c r="WI112" s="50"/>
      <c r="WJ112" s="50"/>
      <c r="WK112" s="50"/>
      <c r="WL112" s="50"/>
      <c r="WM112" s="50"/>
      <c r="WN112" s="50"/>
      <c r="WO112" s="50"/>
      <c r="WP112" s="50"/>
      <c r="WQ112" s="50"/>
      <c r="WR112" s="50"/>
      <c r="WS112" s="50"/>
      <c r="WT112" s="50"/>
      <c r="WU112" s="50"/>
      <c r="WV112" s="50"/>
      <c r="WW112" s="50"/>
      <c r="WX112" s="50"/>
      <c r="WY112" s="50"/>
      <c r="WZ112" s="50"/>
      <c r="XA112" s="50"/>
      <c r="XB112" s="50"/>
      <c r="XC112" s="50"/>
      <c r="XD112" s="50"/>
      <c r="XE112" s="50"/>
      <c r="XF112" s="50"/>
      <c r="XG112" s="50"/>
      <c r="XH112" s="50"/>
      <c r="XI112" s="50"/>
      <c r="XJ112" s="50"/>
      <c r="XK112" s="50"/>
      <c r="XL112" s="50"/>
      <c r="XM112" s="50"/>
      <c r="XN112" s="50"/>
      <c r="XO112" s="50"/>
      <c r="XP112" s="50"/>
      <c r="XQ112" s="50"/>
      <c r="XR112" s="50"/>
      <c r="XS112" s="50"/>
      <c r="XT112" s="50"/>
      <c r="XU112" s="50"/>
      <c r="XV112" s="50"/>
      <c r="XW112" s="50"/>
      <c r="XX112" s="50"/>
      <c r="XY112" s="50"/>
      <c r="XZ112" s="50"/>
      <c r="YA112" s="50"/>
      <c r="YB112" s="50"/>
      <c r="YC112" s="50"/>
      <c r="YD112" s="50"/>
      <c r="YE112" s="50"/>
      <c r="YF112" s="50"/>
      <c r="YG112" s="50"/>
      <c r="YH112" s="50"/>
      <c r="YI112" s="50"/>
      <c r="YJ112" s="50"/>
      <c r="YK112" s="50"/>
      <c r="YL112" s="50"/>
      <c r="YM112" s="50"/>
      <c r="YN112" s="50"/>
      <c r="YO112" s="50"/>
      <c r="YP112" s="50"/>
      <c r="YQ112" s="50"/>
      <c r="YR112" s="50"/>
      <c r="YS112" s="50"/>
      <c r="YT112" s="50"/>
      <c r="YU112" s="50"/>
      <c r="YV112" s="50"/>
      <c r="YW112" s="50"/>
      <c r="YX112" s="50"/>
      <c r="YY112" s="50"/>
      <c r="YZ112" s="50"/>
      <c r="ZA112" s="50"/>
      <c r="ZB112" s="50"/>
      <c r="ZC112" s="50"/>
      <c r="ZD112" s="50"/>
      <c r="ZE112" s="50"/>
      <c r="ZF112" s="50"/>
      <c r="ZG112" s="50"/>
      <c r="ZH112" s="50"/>
      <c r="ZI112" s="50"/>
      <c r="ZJ112" s="50"/>
      <c r="ZK112" s="50"/>
      <c r="ZL112" s="50"/>
      <c r="ZM112" s="50"/>
      <c r="ZN112" s="50"/>
      <c r="ZO112" s="50"/>
      <c r="ZP112" s="50"/>
      <c r="ZQ112" s="50"/>
      <c r="ZR112" s="50"/>
      <c r="ZS112" s="50"/>
      <c r="ZT112" s="50"/>
      <c r="ZU112" s="50"/>
      <c r="ZV112" s="50"/>
      <c r="ZW112" s="50"/>
      <c r="ZX112" s="50"/>
      <c r="ZY112" s="50"/>
      <c r="ZZ112" s="50"/>
      <c r="AAA112" s="50"/>
      <c r="AAB112" s="50"/>
      <c r="AAC112" s="50"/>
      <c r="AAD112" s="50"/>
      <c r="AAE112" s="50"/>
      <c r="AAF112" s="50"/>
      <c r="AAG112" s="50"/>
      <c r="AAH112" s="50"/>
      <c r="AAI112" s="50"/>
      <c r="AAJ112" s="50"/>
      <c r="AAK112" s="50"/>
      <c r="AAL112" s="50"/>
      <c r="AAM112" s="50"/>
      <c r="AAN112" s="50"/>
      <c r="AAO112" s="50"/>
      <c r="AAP112" s="50"/>
      <c r="AAQ112" s="50"/>
      <c r="AAR112" s="50"/>
      <c r="AAS112" s="50"/>
      <c r="AAT112" s="50"/>
      <c r="AAU112" s="50"/>
      <c r="AAV112" s="50"/>
      <c r="AAW112" s="50"/>
      <c r="AAX112" s="50"/>
      <c r="AAY112" s="50"/>
      <c r="AAZ112" s="50"/>
      <c r="ABA112" s="50"/>
      <c r="ABB112" s="50"/>
      <c r="ABC112" s="50"/>
      <c r="ABD112" s="50"/>
      <c r="ABE112" s="50"/>
      <c r="ABF112" s="50"/>
      <c r="ABG112" s="50"/>
      <c r="ABH112" s="50"/>
      <c r="ABI112" s="50"/>
      <c r="ABJ112" s="50"/>
      <c r="ABK112" s="50"/>
      <c r="ABL112" s="50"/>
      <c r="ABM112" s="50"/>
      <c r="ABN112" s="50"/>
      <c r="ABO112" s="50"/>
      <c r="ABP112" s="50"/>
      <c r="ABQ112" s="50"/>
      <c r="ABR112" s="50"/>
      <c r="ABS112" s="50"/>
      <c r="ABT112" s="50"/>
      <c r="ABU112" s="50"/>
      <c r="ABV112" s="50"/>
      <c r="ABW112" s="50"/>
      <c r="ABX112" s="50"/>
      <c r="ABY112" s="50"/>
      <c r="ABZ112" s="50"/>
      <c r="ACA112" s="50"/>
      <c r="ACB112" s="50"/>
      <c r="ACC112" s="50"/>
      <c r="ACD112" s="50"/>
      <c r="ACE112" s="50"/>
      <c r="ACF112" s="50"/>
      <c r="ACG112" s="50"/>
      <c r="ACH112" s="50"/>
      <c r="ACI112" s="50"/>
      <c r="ACJ112" s="50"/>
      <c r="ACK112" s="50"/>
      <c r="ACL112" s="50"/>
      <c r="ACM112" s="50"/>
      <c r="ACN112" s="50"/>
      <c r="ACO112" s="50"/>
      <c r="ACP112" s="50"/>
      <c r="ACQ112" s="50"/>
      <c r="ACR112" s="50"/>
      <c r="ACS112" s="50"/>
      <c r="ACT112" s="50"/>
      <c r="ACU112" s="50"/>
      <c r="ACV112" s="50"/>
      <c r="ACW112" s="50"/>
      <c r="ACX112" s="50"/>
      <c r="ACY112" s="50"/>
      <c r="ACZ112" s="50"/>
      <c r="ADA112" s="50"/>
      <c r="ADB112" s="50"/>
      <c r="ADC112" s="50"/>
      <c r="ADD112" s="50"/>
      <c r="ADE112" s="50"/>
      <c r="ADF112" s="50"/>
      <c r="ADG112" s="50"/>
      <c r="ADH112" s="50"/>
      <c r="ADI112" s="50"/>
      <c r="ADJ112" s="50"/>
      <c r="ADK112" s="50"/>
      <c r="ADL112" s="50"/>
      <c r="ADM112" s="50"/>
      <c r="ADN112" s="50"/>
      <c r="ADO112" s="50"/>
      <c r="ADP112" s="50"/>
      <c r="ADQ112" s="50"/>
      <c r="ADR112" s="50"/>
      <c r="ADS112" s="50"/>
      <c r="ADT112" s="50"/>
      <c r="ADU112" s="50"/>
      <c r="ADV112" s="50"/>
      <c r="ADW112" s="50"/>
      <c r="ADX112" s="50"/>
      <c r="ADY112" s="50"/>
      <c r="ADZ112" s="50"/>
      <c r="AEA112" s="50"/>
      <c r="AEB112" s="50"/>
      <c r="AEC112" s="50"/>
      <c r="AED112" s="50"/>
      <c r="AEE112" s="50"/>
      <c r="AEF112" s="50"/>
      <c r="AEG112" s="50"/>
      <c r="AEH112" s="50"/>
      <c r="AEI112" s="50"/>
      <c r="AEJ112" s="50"/>
      <c r="AEK112" s="50"/>
      <c r="AEL112" s="50"/>
      <c r="AEM112" s="50"/>
      <c r="AEN112" s="50"/>
      <c r="AEO112" s="50"/>
      <c r="AEP112" s="50"/>
      <c r="AEQ112" s="50"/>
      <c r="AER112" s="50"/>
      <c r="AES112" s="50"/>
      <c r="AET112" s="50"/>
      <c r="AEU112" s="50"/>
      <c r="AEV112" s="50"/>
      <c r="AEW112" s="50"/>
      <c r="AEX112" s="50"/>
      <c r="AEY112" s="50"/>
      <c r="AEZ112" s="50"/>
      <c r="AFA112" s="50"/>
      <c r="AFB112" s="50"/>
      <c r="AFC112" s="50"/>
      <c r="AFD112" s="50"/>
      <c r="AFE112" s="50"/>
      <c r="AFF112" s="50"/>
      <c r="AFG112" s="50"/>
      <c r="AFH112" s="50"/>
      <c r="AFI112" s="50"/>
      <c r="AFJ112" s="50"/>
      <c r="AFK112" s="50"/>
      <c r="AFL112" s="50"/>
      <c r="AFM112" s="50"/>
      <c r="AFN112" s="50"/>
      <c r="AFO112" s="50"/>
      <c r="AFP112" s="50"/>
      <c r="AFQ112" s="50"/>
      <c r="AFR112" s="50"/>
      <c r="AFS112" s="50"/>
      <c r="AFT112" s="50"/>
      <c r="AFU112" s="50"/>
      <c r="AFV112" s="50"/>
      <c r="AFW112" s="50"/>
      <c r="AFX112" s="50"/>
      <c r="AFY112" s="50"/>
      <c r="AFZ112" s="50"/>
      <c r="AGA112" s="50"/>
      <c r="AGB112" s="50"/>
      <c r="AGC112" s="50"/>
      <c r="AGD112" s="50"/>
      <c r="AGE112" s="50"/>
      <c r="AGF112" s="50"/>
      <c r="AGG112" s="50"/>
      <c r="AGH112" s="50"/>
      <c r="AGI112" s="50"/>
      <c r="AGJ112" s="50"/>
      <c r="AGK112" s="50"/>
      <c r="AGL112" s="50"/>
      <c r="AGM112" s="50"/>
      <c r="AGN112" s="50"/>
      <c r="AGO112" s="50"/>
      <c r="AGP112" s="50"/>
      <c r="AGQ112" s="50"/>
      <c r="AGR112" s="50"/>
      <c r="AGS112" s="50"/>
      <c r="AGT112" s="50"/>
      <c r="AGU112" s="50"/>
      <c r="AGV112" s="50"/>
      <c r="AGW112" s="50"/>
      <c r="AGX112" s="50"/>
      <c r="AGY112" s="50"/>
      <c r="AGZ112" s="50"/>
      <c r="AHA112" s="50"/>
      <c r="AHB112" s="50"/>
      <c r="AHC112" s="50"/>
      <c r="AHD112" s="50"/>
      <c r="AHE112" s="50"/>
      <c r="AHF112" s="50"/>
      <c r="AHG112" s="50"/>
      <c r="AHH112" s="50"/>
      <c r="AHI112" s="50"/>
      <c r="AHJ112" s="50"/>
      <c r="AHK112" s="50"/>
      <c r="AHL112" s="50"/>
      <c r="AHM112" s="50"/>
      <c r="AHN112" s="50"/>
      <c r="AHO112" s="50"/>
      <c r="AHP112" s="50"/>
      <c r="AHQ112" s="50"/>
      <c r="AHR112" s="50"/>
      <c r="AHS112" s="50"/>
      <c r="AHT112" s="50"/>
      <c r="AHU112" s="50"/>
      <c r="AHV112" s="50"/>
      <c r="AHW112" s="50"/>
      <c r="AHX112" s="50"/>
      <c r="AHY112" s="50"/>
      <c r="AHZ112" s="50"/>
      <c r="AIA112" s="50"/>
      <c r="AIB112" s="50"/>
      <c r="AIC112" s="50"/>
      <c r="AID112" s="50"/>
      <c r="AIE112" s="50"/>
      <c r="AIF112" s="50"/>
      <c r="AIG112" s="50"/>
      <c r="AIH112" s="50"/>
      <c r="AII112" s="50"/>
    </row>
    <row r="113" spans="1:10" s="37" customFormat="1" ht="13.5" customHeight="1" x14ac:dyDescent="0.3">
      <c r="A113" s="45">
        <v>0.83</v>
      </c>
      <c r="B113" s="45">
        <v>2.33</v>
      </c>
      <c r="C113" s="45" t="str">
        <f>IF(LEN(I113)=0,"",1+ABS((I113*A113)/LEN(I113))+A113)</f>
        <v/>
      </c>
      <c r="D113" s="45" t="str">
        <f>IF(LEN(J113)=0,"",1+ABS((J113*B113)/LEN(J113))+B113)</f>
        <v/>
      </c>
      <c r="E113" s="202" t="s">
        <v>2177</v>
      </c>
      <c r="F113" s="203" t="s">
        <v>2255</v>
      </c>
      <c r="G113" s="204"/>
      <c r="H113" s="205">
        <v>281</v>
      </c>
      <c r="I113" s="112"/>
      <c r="J113" s="112"/>
    </row>
    <row r="114" spans="1:10" s="37" customFormat="1" ht="13.5" customHeight="1" x14ac:dyDescent="0.3">
      <c r="A114" s="45">
        <v>0.84</v>
      </c>
      <c r="B114" s="45">
        <v>2.34</v>
      </c>
      <c r="C114" s="45" t="str">
        <f>IF(LEN(I113)=0,"",1+ABS((I113*A114)/LEN(I113))+A114)</f>
        <v/>
      </c>
      <c r="D114" s="45" t="str">
        <f t="shared" ref="D114:D128" si="3">IF(LEN(J114)=0,"",1+ABS((J114*B114)/LEN(J114))+B114)</f>
        <v/>
      </c>
      <c r="E114" s="202" t="s">
        <v>2179</v>
      </c>
      <c r="F114" s="203" t="s">
        <v>2256</v>
      </c>
      <c r="G114" s="204"/>
      <c r="H114" s="205">
        <v>282</v>
      </c>
      <c r="I114" s="251"/>
      <c r="J114" s="112"/>
    </row>
    <row r="115" spans="1:10" s="37" customFormat="1" ht="13.5" customHeight="1" x14ac:dyDescent="0.3">
      <c r="A115" s="45">
        <v>0.85</v>
      </c>
      <c r="B115" s="45">
        <v>2.35</v>
      </c>
      <c r="C115" s="45" t="str">
        <f t="shared" ref="C115:C128" si="4">IF(LEN(I115)=0,"",1+ABS((I115*A115)/LEN(I115))+A115)</f>
        <v/>
      </c>
      <c r="D115" s="45" t="str">
        <f t="shared" si="3"/>
        <v/>
      </c>
      <c r="E115" s="202" t="s">
        <v>2181</v>
      </c>
      <c r="F115" s="203" t="s">
        <v>2257</v>
      </c>
      <c r="G115" s="204"/>
      <c r="H115" s="205">
        <v>283</v>
      </c>
      <c r="I115" s="112"/>
      <c r="J115" s="112"/>
    </row>
    <row r="116" spans="1:10" s="37" customFormat="1" ht="13.5" customHeight="1" x14ac:dyDescent="0.3">
      <c r="A116" s="45">
        <v>0.86</v>
      </c>
      <c r="B116" s="45">
        <v>2.36</v>
      </c>
      <c r="C116" s="45" t="str">
        <f t="shared" si="4"/>
        <v/>
      </c>
      <c r="D116" s="45" t="str">
        <f t="shared" si="3"/>
        <v/>
      </c>
      <c r="E116" s="202" t="s">
        <v>2183</v>
      </c>
      <c r="F116" s="203" t="s">
        <v>2258</v>
      </c>
      <c r="G116" s="204"/>
      <c r="H116" s="205">
        <v>284</v>
      </c>
      <c r="I116" s="112"/>
      <c r="J116" s="112"/>
    </row>
    <row r="117" spans="1:10" s="37" customFormat="1" ht="13.5" customHeight="1" x14ac:dyDescent="0.3">
      <c r="A117" s="45">
        <v>0.87</v>
      </c>
      <c r="B117" s="45">
        <v>2.37</v>
      </c>
      <c r="C117" s="45" t="str">
        <f t="shared" si="4"/>
        <v/>
      </c>
      <c r="D117" s="45" t="str">
        <f t="shared" si="3"/>
        <v/>
      </c>
      <c r="E117" s="202" t="s">
        <v>2185</v>
      </c>
      <c r="F117" s="203" t="s">
        <v>2259</v>
      </c>
      <c r="G117" s="204"/>
      <c r="H117" s="205">
        <v>285</v>
      </c>
      <c r="I117" s="112"/>
      <c r="J117" s="112"/>
    </row>
    <row r="118" spans="1:10" s="37" customFormat="1" ht="13.5" customHeight="1" x14ac:dyDescent="0.3">
      <c r="A118" s="45">
        <v>0.88</v>
      </c>
      <c r="B118" s="45">
        <v>2.38</v>
      </c>
      <c r="C118" s="45" t="str">
        <f t="shared" si="4"/>
        <v/>
      </c>
      <c r="D118" s="45" t="str">
        <f t="shared" si="3"/>
        <v/>
      </c>
      <c r="E118" s="202" t="s">
        <v>2187</v>
      </c>
      <c r="F118" s="203" t="s">
        <v>2260</v>
      </c>
      <c r="G118" s="204"/>
      <c r="H118" s="205">
        <v>286</v>
      </c>
      <c r="I118" s="112"/>
      <c r="J118" s="112"/>
    </row>
    <row r="119" spans="1:10" s="37" customFormat="1" ht="13.5" customHeight="1" x14ac:dyDescent="0.3">
      <c r="A119" s="45">
        <v>0.89</v>
      </c>
      <c r="B119" s="45">
        <v>2.39</v>
      </c>
      <c r="C119" s="45" t="str">
        <f t="shared" si="4"/>
        <v/>
      </c>
      <c r="D119" s="45" t="str">
        <f t="shared" si="3"/>
        <v/>
      </c>
      <c r="E119" s="202" t="s">
        <v>1999</v>
      </c>
      <c r="F119" s="204" t="s">
        <v>2261</v>
      </c>
      <c r="G119" s="204"/>
      <c r="H119" s="205">
        <v>287</v>
      </c>
      <c r="I119" s="111" t="str">
        <f t="array" ref="I119">IF(AND(ISBLANK(I120:I129)),"",SUM(I120:I129))</f>
        <v/>
      </c>
      <c r="J119" s="111" t="str">
        <f t="array" ref="J119">IF(AND(ISBLANK(J120:J129)),"",SUM(J120:J129))</f>
        <v/>
      </c>
    </row>
    <row r="120" spans="1:10" s="37" customFormat="1" ht="13.5" customHeight="1" x14ac:dyDescent="0.3">
      <c r="A120" s="45">
        <v>0.9</v>
      </c>
      <c r="B120" s="45">
        <v>2.4</v>
      </c>
      <c r="C120" s="45" t="str">
        <f t="shared" si="4"/>
        <v/>
      </c>
      <c r="D120" s="45" t="str">
        <f t="shared" si="3"/>
        <v/>
      </c>
      <c r="E120" s="202" t="s">
        <v>2002</v>
      </c>
      <c r="F120" s="203" t="s">
        <v>2262</v>
      </c>
      <c r="G120" s="204"/>
      <c r="H120" s="205">
        <v>288</v>
      </c>
      <c r="I120" s="112"/>
      <c r="J120" s="112"/>
    </row>
    <row r="121" spans="1:10" s="37" customFormat="1" ht="13.5" customHeight="1" x14ac:dyDescent="0.3">
      <c r="A121" s="45">
        <v>0.91</v>
      </c>
      <c r="B121" s="45">
        <v>2.41</v>
      </c>
      <c r="C121" s="45" t="str">
        <f t="shared" si="4"/>
        <v/>
      </c>
      <c r="D121" s="45" t="str">
        <f t="shared" si="3"/>
        <v/>
      </c>
      <c r="E121" s="202" t="s">
        <v>2004</v>
      </c>
      <c r="F121" s="203" t="s">
        <v>2263</v>
      </c>
      <c r="G121" s="204"/>
      <c r="H121" s="205">
        <v>289</v>
      </c>
      <c r="I121" s="112"/>
      <c r="J121" s="112"/>
    </row>
    <row r="122" spans="1:10" s="37" customFormat="1" ht="13.5" customHeight="1" x14ac:dyDescent="0.3">
      <c r="A122" s="45">
        <v>0.92</v>
      </c>
      <c r="B122" s="45">
        <v>2.42</v>
      </c>
      <c r="C122" s="45" t="str">
        <f t="shared" si="4"/>
        <v/>
      </c>
      <c r="D122" s="45" t="str">
        <f t="shared" si="3"/>
        <v/>
      </c>
      <c r="E122" s="202" t="s">
        <v>2005</v>
      </c>
      <c r="F122" s="207" t="s">
        <v>2264</v>
      </c>
      <c r="G122" s="204"/>
      <c r="H122" s="205">
        <v>290</v>
      </c>
      <c r="I122" s="112"/>
      <c r="J122" s="112"/>
    </row>
    <row r="123" spans="1:10" s="37" customFormat="1" ht="30" customHeight="1" x14ac:dyDescent="0.3">
      <c r="A123" s="45">
        <v>0.93</v>
      </c>
      <c r="B123" s="45">
        <v>2.4300000000000002</v>
      </c>
      <c r="C123" s="45" t="str">
        <f t="shared" si="4"/>
        <v/>
      </c>
      <c r="D123" s="45" t="str">
        <f t="shared" si="3"/>
        <v/>
      </c>
      <c r="E123" s="202" t="s">
        <v>2007</v>
      </c>
      <c r="F123" s="203" t="s">
        <v>2265</v>
      </c>
      <c r="G123" s="204"/>
      <c r="H123" s="205">
        <v>291</v>
      </c>
      <c r="I123" s="112"/>
      <c r="J123" s="112"/>
    </row>
    <row r="124" spans="1:10" s="37" customFormat="1" ht="13.5" customHeight="1" x14ac:dyDescent="0.3">
      <c r="A124" s="45">
        <v>0.94</v>
      </c>
      <c r="B124" s="45">
        <v>2.44</v>
      </c>
      <c r="C124" s="45" t="str">
        <f t="shared" si="4"/>
        <v/>
      </c>
      <c r="D124" s="45" t="str">
        <f t="shared" si="3"/>
        <v/>
      </c>
      <c r="E124" s="202" t="s">
        <v>2194</v>
      </c>
      <c r="F124" s="203" t="s">
        <v>2266</v>
      </c>
      <c r="G124" s="204"/>
      <c r="H124" s="205">
        <v>292</v>
      </c>
      <c r="I124" s="112"/>
      <c r="J124" s="112"/>
    </row>
    <row r="125" spans="1:10" s="37" customFormat="1" ht="13.5" customHeight="1" x14ac:dyDescent="0.3">
      <c r="A125" s="45">
        <v>0.95</v>
      </c>
      <c r="B125" s="45">
        <v>2.4500000000000002</v>
      </c>
      <c r="C125" s="45" t="str">
        <f t="shared" si="4"/>
        <v/>
      </c>
      <c r="D125" s="45" t="str">
        <f t="shared" si="3"/>
        <v/>
      </c>
      <c r="E125" s="202" t="s">
        <v>2196</v>
      </c>
      <c r="F125" s="203" t="s">
        <v>2267</v>
      </c>
      <c r="G125" s="204"/>
      <c r="H125" s="205">
        <v>293</v>
      </c>
      <c r="I125" s="112"/>
      <c r="J125" s="112"/>
    </row>
    <row r="126" spans="1:10" s="37" customFormat="1" ht="13.5" customHeight="1" x14ac:dyDescent="0.3">
      <c r="A126" s="45">
        <v>0.96</v>
      </c>
      <c r="B126" s="45">
        <v>2.46</v>
      </c>
      <c r="C126" s="45" t="str">
        <f t="shared" si="4"/>
        <v/>
      </c>
      <c r="D126" s="45" t="str">
        <f t="shared" si="3"/>
        <v/>
      </c>
      <c r="E126" s="202" t="s">
        <v>2198</v>
      </c>
      <c r="F126" s="203" t="s">
        <v>2268</v>
      </c>
      <c r="G126" s="204"/>
      <c r="H126" s="205">
        <v>294</v>
      </c>
      <c r="I126" s="112"/>
      <c r="J126" s="112"/>
    </row>
    <row r="127" spans="1:10" s="37" customFormat="1" ht="13.5" customHeight="1" x14ac:dyDescent="0.3">
      <c r="A127" s="45">
        <v>0.97</v>
      </c>
      <c r="B127" s="45">
        <v>2.4700000000000002</v>
      </c>
      <c r="C127" s="45" t="str">
        <f t="shared" si="4"/>
        <v/>
      </c>
      <c r="D127" s="45" t="str">
        <f t="shared" si="3"/>
        <v/>
      </c>
      <c r="E127" s="202" t="s">
        <v>2200</v>
      </c>
      <c r="F127" s="207" t="s">
        <v>2269</v>
      </c>
      <c r="G127" s="204"/>
      <c r="H127" s="205">
        <v>295</v>
      </c>
      <c r="I127" s="112"/>
      <c r="J127" s="112"/>
    </row>
    <row r="128" spans="1:10" s="37" customFormat="1" ht="13.5" customHeight="1" x14ac:dyDescent="0.3">
      <c r="A128" s="45">
        <v>0.98</v>
      </c>
      <c r="B128" s="45">
        <v>2.48</v>
      </c>
      <c r="C128" s="45" t="str">
        <f t="shared" si="4"/>
        <v/>
      </c>
      <c r="D128" s="45" t="str">
        <f t="shared" si="3"/>
        <v/>
      </c>
      <c r="E128" s="202" t="s">
        <v>2202</v>
      </c>
      <c r="F128" s="207" t="s">
        <v>2270</v>
      </c>
      <c r="G128" s="204"/>
      <c r="H128" s="205">
        <v>296</v>
      </c>
      <c r="I128" s="112"/>
      <c r="J128" s="112"/>
    </row>
    <row r="129" spans="1:10" s="37" customFormat="1" ht="13.5" customHeight="1" x14ac:dyDescent="0.3">
      <c r="A129" s="45">
        <v>0.99</v>
      </c>
      <c r="B129" s="45">
        <v>2.4900000000000002</v>
      </c>
      <c r="C129" s="45" t="str">
        <f t="shared" ref="C129:D147" si="5">IF(LEN(I129)=0,"",1+ABS((I129*A129)/LEN(I129))+A129)</f>
        <v/>
      </c>
      <c r="D129" s="45" t="str">
        <f t="shared" si="5"/>
        <v/>
      </c>
      <c r="E129" s="202" t="s">
        <v>2204</v>
      </c>
      <c r="F129" s="207" t="s">
        <v>2271</v>
      </c>
      <c r="G129" s="204"/>
      <c r="H129" s="205">
        <v>297</v>
      </c>
      <c r="I129" s="112"/>
      <c r="J129" s="112"/>
    </row>
    <row r="130" spans="1:10" s="37" customFormat="1" ht="13.5" customHeight="1" x14ac:dyDescent="0.3">
      <c r="A130" s="45">
        <v>1.01</v>
      </c>
      <c r="B130" s="45">
        <v>2.5</v>
      </c>
      <c r="C130" s="45" t="str">
        <f t="shared" si="5"/>
        <v/>
      </c>
      <c r="D130" s="45" t="str">
        <f t="shared" si="5"/>
        <v/>
      </c>
      <c r="E130" s="202" t="s">
        <v>2009</v>
      </c>
      <c r="F130" s="204" t="s">
        <v>2272</v>
      </c>
      <c r="G130" s="204"/>
      <c r="H130" s="205">
        <v>298</v>
      </c>
      <c r="I130" s="112"/>
      <c r="J130" s="112"/>
    </row>
    <row r="131" spans="1:10" s="37" customFormat="1" ht="13.5" customHeight="1" x14ac:dyDescent="0.3">
      <c r="A131" s="45">
        <v>1.02</v>
      </c>
      <c r="B131" s="45">
        <v>2.5099999999999998</v>
      </c>
      <c r="C131" s="45" t="str">
        <f t="shared" si="5"/>
        <v/>
      </c>
      <c r="D131" s="45" t="str">
        <f t="shared" si="5"/>
        <v/>
      </c>
      <c r="E131" s="202" t="s">
        <v>2012</v>
      </c>
      <c r="F131" s="204" t="s">
        <v>2273</v>
      </c>
      <c r="G131" s="204"/>
      <c r="H131" s="205">
        <v>299</v>
      </c>
      <c r="I131" s="112"/>
      <c r="J131" s="112"/>
    </row>
    <row r="132" spans="1:10" s="37" customFormat="1" ht="13.5" customHeight="1" x14ac:dyDescent="0.3">
      <c r="A132" s="45">
        <v>1.03</v>
      </c>
      <c r="B132" s="45">
        <v>2.52</v>
      </c>
      <c r="C132" s="45" t="str">
        <f t="shared" si="5"/>
        <v/>
      </c>
      <c r="D132" s="45" t="str">
        <f t="shared" si="5"/>
        <v/>
      </c>
      <c r="E132" s="202" t="s">
        <v>2024</v>
      </c>
      <c r="F132" s="204" t="s">
        <v>2274</v>
      </c>
      <c r="G132" s="204"/>
      <c r="H132" s="205">
        <v>300</v>
      </c>
      <c r="I132" s="112"/>
      <c r="J132" s="112"/>
    </row>
    <row r="133" spans="1:10" s="37" customFormat="1" ht="13.5" customHeight="1" x14ac:dyDescent="0.3">
      <c r="A133" s="45">
        <v>1.04</v>
      </c>
      <c r="B133" s="45">
        <v>2.5299999999999998</v>
      </c>
      <c r="C133" s="45" t="str">
        <f t="shared" si="5"/>
        <v/>
      </c>
      <c r="D133" s="45" t="str">
        <f t="shared" si="5"/>
        <v/>
      </c>
      <c r="E133" s="202" t="s">
        <v>2027</v>
      </c>
      <c r="F133" s="204" t="s">
        <v>2275</v>
      </c>
      <c r="G133" s="204"/>
      <c r="H133" s="205">
        <v>301</v>
      </c>
      <c r="I133" s="112"/>
      <c r="J133" s="112"/>
    </row>
    <row r="134" spans="1:10" s="37" customFormat="1" ht="13.5" customHeight="1" x14ac:dyDescent="0.3">
      <c r="A134" s="45">
        <v>1.05</v>
      </c>
      <c r="B134" s="45">
        <v>2.54</v>
      </c>
      <c r="C134" s="45" t="str">
        <f t="shared" si="5"/>
        <v/>
      </c>
      <c r="D134" s="45" t="str">
        <f t="shared" si="5"/>
        <v/>
      </c>
      <c r="E134" s="202" t="s">
        <v>2029</v>
      </c>
      <c r="F134" s="204" t="s">
        <v>2276</v>
      </c>
      <c r="G134" s="204"/>
      <c r="H134" s="205">
        <v>302</v>
      </c>
      <c r="I134" s="112"/>
      <c r="J134" s="112"/>
    </row>
    <row r="135" spans="1:10" s="37" customFormat="1" ht="13.5" customHeight="1" x14ac:dyDescent="0.3">
      <c r="A135" s="45">
        <v>1.06</v>
      </c>
      <c r="B135" s="45">
        <v>2.5499999999999998</v>
      </c>
      <c r="C135" s="45" t="str">
        <f t="shared" si="5"/>
        <v/>
      </c>
      <c r="D135" s="45" t="str">
        <f t="shared" si="5"/>
        <v/>
      </c>
      <c r="E135" s="202" t="s">
        <v>2032</v>
      </c>
      <c r="F135" s="204" t="s">
        <v>2277</v>
      </c>
      <c r="G135" s="204"/>
      <c r="H135" s="205">
        <v>303</v>
      </c>
      <c r="I135" s="112"/>
      <c r="J135" s="112"/>
    </row>
    <row r="136" spans="1:10" s="37" customFormat="1" ht="13.5" customHeight="1" x14ac:dyDescent="0.3">
      <c r="A136" s="45">
        <v>1.07</v>
      </c>
      <c r="B136" s="45">
        <v>2.56</v>
      </c>
      <c r="C136" s="45" t="str">
        <f t="shared" si="5"/>
        <v/>
      </c>
      <c r="D136" s="45" t="str">
        <f t="shared" si="5"/>
        <v/>
      </c>
      <c r="E136" s="202" t="s">
        <v>2034</v>
      </c>
      <c r="F136" s="204" t="s">
        <v>2278</v>
      </c>
      <c r="G136" s="204"/>
      <c r="H136" s="205">
        <v>304</v>
      </c>
      <c r="I136" s="111" t="str">
        <f t="array" ref="I136">IF(AND(ISBLANK(I137:I139)),"",SUM(I137:I139))</f>
        <v/>
      </c>
      <c r="J136" s="111" t="str">
        <f t="array" ref="J136">IF(AND(ISBLANK(J137:J139)),"",SUM(J137:J139))</f>
        <v/>
      </c>
    </row>
    <row r="137" spans="1:10" s="37" customFormat="1" ht="13.5" customHeight="1" x14ac:dyDescent="0.3">
      <c r="A137" s="45">
        <v>1.08</v>
      </c>
      <c r="B137" s="45">
        <v>2.5699999999999901</v>
      </c>
      <c r="C137" s="45" t="str">
        <f t="shared" si="5"/>
        <v/>
      </c>
      <c r="D137" s="45" t="str">
        <f t="shared" si="5"/>
        <v/>
      </c>
      <c r="E137" s="202" t="s">
        <v>2214</v>
      </c>
      <c r="F137" s="203" t="s">
        <v>2279</v>
      </c>
      <c r="G137" s="204"/>
      <c r="H137" s="205">
        <v>305</v>
      </c>
      <c r="I137" s="112"/>
      <c r="J137" s="112"/>
    </row>
    <row r="138" spans="1:10" s="37" customFormat="1" ht="13.5" customHeight="1" x14ac:dyDescent="0.3">
      <c r="A138" s="45">
        <v>1.0900000000000001</v>
      </c>
      <c r="B138" s="45">
        <v>2.58</v>
      </c>
      <c r="C138" s="45" t="str">
        <f t="shared" si="5"/>
        <v/>
      </c>
      <c r="D138" s="45" t="str">
        <f t="shared" si="5"/>
        <v/>
      </c>
      <c r="E138" s="202" t="s">
        <v>2216</v>
      </c>
      <c r="F138" s="203" t="s">
        <v>2280</v>
      </c>
      <c r="G138" s="204"/>
      <c r="H138" s="205">
        <v>306</v>
      </c>
      <c r="I138" s="112"/>
      <c r="J138" s="112"/>
    </row>
    <row r="139" spans="1:10" s="37" customFormat="1" ht="13.5" customHeight="1" x14ac:dyDescent="0.3">
      <c r="A139" s="45">
        <v>1.1000000000000001</v>
      </c>
      <c r="B139" s="45">
        <v>2.5899999999999901</v>
      </c>
      <c r="C139" s="45" t="str">
        <f t="shared" si="5"/>
        <v/>
      </c>
      <c r="D139" s="45" t="str">
        <f t="shared" si="5"/>
        <v/>
      </c>
      <c r="E139" s="202" t="s">
        <v>2218</v>
      </c>
      <c r="F139" s="203" t="s">
        <v>2281</v>
      </c>
      <c r="G139" s="204"/>
      <c r="H139" s="205">
        <v>307</v>
      </c>
      <c r="I139" s="112"/>
      <c r="J139" s="112"/>
    </row>
    <row r="140" spans="1:10" s="37" customFormat="1" ht="13.5" customHeight="1" x14ac:dyDescent="0.3">
      <c r="A140" s="45">
        <v>1.1100000000000001</v>
      </c>
      <c r="B140" s="45">
        <v>2.6</v>
      </c>
      <c r="C140" s="45" t="str">
        <f t="shared" si="5"/>
        <v/>
      </c>
      <c r="D140" s="45" t="str">
        <f t="shared" si="5"/>
        <v/>
      </c>
      <c r="E140" s="202" t="s">
        <v>2037</v>
      </c>
      <c r="F140" s="204" t="s">
        <v>2282</v>
      </c>
      <c r="G140" s="204"/>
      <c r="H140" s="238">
        <v>308</v>
      </c>
      <c r="I140" s="112"/>
      <c r="J140" s="112"/>
    </row>
    <row r="141" spans="1:10" s="37" customFormat="1" ht="13.5" customHeight="1" x14ac:dyDescent="0.3">
      <c r="A141" s="45">
        <v>1.1200000000000001</v>
      </c>
      <c r="B141" s="45">
        <v>2.6099999999999901</v>
      </c>
      <c r="C141" s="45">
        <f t="shared" si="5"/>
        <v>37568.600000000006</v>
      </c>
      <c r="D141" s="45">
        <f t="shared" si="5"/>
        <v>94731.819999999629</v>
      </c>
      <c r="E141" s="206" t="s">
        <v>2095</v>
      </c>
      <c r="F141" s="204" t="s">
        <v>2283</v>
      </c>
      <c r="G141" s="204"/>
      <c r="H141" s="196">
        <v>309</v>
      </c>
      <c r="I141" s="194">
        <f>IFERROR(IF(AND(I81,I99)="","",SUM(I81,I99)),"")</f>
        <v>201249</v>
      </c>
      <c r="J141" s="194">
        <f>IFERROR(IF(AND(J81,J99)="","",SUM(J81,J99)),"")</f>
        <v>217766</v>
      </c>
    </row>
    <row r="142" spans="1:10" s="37" customFormat="1" ht="13.5" customHeight="1" x14ac:dyDescent="0.3">
      <c r="A142" s="45">
        <v>1.1299999999999999</v>
      </c>
      <c r="B142" s="45">
        <v>2.6199999999999899</v>
      </c>
      <c r="C142" s="45">
        <f t="shared" si="5"/>
        <v>25513.574999999997</v>
      </c>
      <c r="D142" s="45">
        <f t="shared" si="5"/>
        <v>49974.006666666479</v>
      </c>
      <c r="E142" s="206" t="s">
        <v>2146</v>
      </c>
      <c r="F142" s="204" t="s">
        <v>2284</v>
      </c>
      <c r="G142" s="204"/>
      <c r="H142" s="196">
        <v>310</v>
      </c>
      <c r="I142" s="194">
        <f>IFERROR(IF(AND(I80,I141)="","",(IF((SUM(I80)-SUM(I141))&gt;=0,(SUM(I80)-SUM(I141)),0))),"")</f>
        <v>135459</v>
      </c>
      <c r="J142" s="194">
        <f>IFERROR(IF(AND(J80,J141)="","",(IF((SUM(J80)-SUM(J141))&gt;=0,(SUM(J80)-SUM(J141)),0))),"")</f>
        <v>114436</v>
      </c>
    </row>
    <row r="143" spans="1:10" s="37" customFormat="1" ht="13.5" customHeight="1" x14ac:dyDescent="0.3">
      <c r="A143" s="45">
        <v>1.1399999999999999</v>
      </c>
      <c r="B143" s="45">
        <v>2.6299999999999901</v>
      </c>
      <c r="C143" s="45">
        <f t="shared" si="5"/>
        <v>2.1399999999999997</v>
      </c>
      <c r="D143" s="45">
        <f t="shared" si="5"/>
        <v>3.6299999999999901</v>
      </c>
      <c r="E143" s="206" t="s">
        <v>2147</v>
      </c>
      <c r="F143" s="204" t="s">
        <v>2285</v>
      </c>
      <c r="G143" s="204"/>
      <c r="H143" s="196">
        <v>311</v>
      </c>
      <c r="I143" s="194">
        <f>IFERROR(IF(AND(I141,I80)="","",(IF((SUM(I80)-SUM(I141))&lt;0,(SUM(I141)-SUM(I80)),0))),"")</f>
        <v>0</v>
      </c>
      <c r="J143" s="194">
        <f>IFERROR(IF(AND(J141,J80)="","",(IF((SUM(J80)-SUM(J141))&lt;0,(SUM(J141)-SUM(J80)),0))),"")</f>
        <v>0</v>
      </c>
    </row>
    <row r="144" spans="1:10" s="37" customFormat="1" ht="13.5" customHeight="1" x14ac:dyDescent="0.3">
      <c r="A144" s="45">
        <v>1.1499999999999999</v>
      </c>
      <c r="B144" s="45">
        <v>2.6399999999999899</v>
      </c>
      <c r="C144" s="45">
        <f t="shared" si="5"/>
        <v>2.15</v>
      </c>
      <c r="D144" s="45">
        <f t="shared" si="5"/>
        <v>3.6399999999999899</v>
      </c>
      <c r="E144" s="206" t="s">
        <v>2286</v>
      </c>
      <c r="F144" s="204" t="s">
        <v>2287</v>
      </c>
      <c r="G144" s="204"/>
      <c r="H144" s="196">
        <v>312</v>
      </c>
      <c r="I144" s="194">
        <f>IFERROR(IF(AND(I145,I146)="","",SUM(I145,I146)),"")</f>
        <v>0</v>
      </c>
      <c r="J144" s="194">
        <f>IFERROR(IF(AND(J145,J146)="","",SUM(J145,J146)),"")</f>
        <v>0</v>
      </c>
    </row>
    <row r="145" spans="1:919" s="37" customFormat="1" ht="13.5" customHeight="1" x14ac:dyDescent="0.3">
      <c r="A145" s="45">
        <v>1.1599999999999999</v>
      </c>
      <c r="B145" s="45">
        <v>2.6499999999999901</v>
      </c>
      <c r="C145" s="45">
        <f t="shared" si="5"/>
        <v>2.16</v>
      </c>
      <c r="D145" s="45">
        <f t="shared" si="5"/>
        <v>3.6499999999999901</v>
      </c>
      <c r="E145" s="202" t="s">
        <v>1980</v>
      </c>
      <c r="F145" s="204" t="s">
        <v>2288</v>
      </c>
      <c r="G145" s="204"/>
      <c r="H145" s="205">
        <v>313</v>
      </c>
      <c r="I145" s="112">
        <v>0</v>
      </c>
      <c r="J145" s="112">
        <v>0</v>
      </c>
    </row>
    <row r="146" spans="1:919" s="37" customFormat="1" ht="13.5" customHeight="1" x14ac:dyDescent="0.3">
      <c r="A146" s="45">
        <v>1.17</v>
      </c>
      <c r="B146" s="45">
        <v>2.6599999999999899</v>
      </c>
      <c r="C146" s="45" t="str">
        <f>IF(LEN(I146)=0,"",1+ABS((I146*A146)/LEN(I146))+A146)</f>
        <v/>
      </c>
      <c r="D146" s="45" t="str">
        <f t="shared" si="5"/>
        <v/>
      </c>
      <c r="E146" s="202" t="s">
        <v>1999</v>
      </c>
      <c r="F146" s="204" t="s">
        <v>2289</v>
      </c>
      <c r="G146" s="204"/>
      <c r="H146" s="205">
        <v>314</v>
      </c>
      <c r="I146" s="111" t="str">
        <f>IFERROR(IF(AND(I147,I152,I153,I154)="","",SUM(I147)-SUM(I152)+SUM(I153)-SUM(I154)),"")</f>
        <v/>
      </c>
      <c r="J146" s="111" t="str">
        <f>IFERROR(IF(AND(J147,J152,J153,J154)="","",SUM(J147)-SUM(J152)+SUM(J153)-SUM(J154)),"")</f>
        <v/>
      </c>
    </row>
    <row r="147" spans="1:919" s="37" customFormat="1" ht="13.5" customHeight="1" x14ac:dyDescent="0.3">
      <c r="A147" s="45">
        <v>1.1879999999999999</v>
      </c>
      <c r="B147" s="45">
        <v>2.6699999999999902</v>
      </c>
      <c r="C147" s="45" t="str">
        <f>IF(LEN(I147)=0,"",1+ABS((I147*A147)/LEN(I147))+A147)</f>
        <v/>
      </c>
      <c r="D147" s="45" t="str">
        <f t="shared" si="5"/>
        <v/>
      </c>
      <c r="E147" s="202" t="s">
        <v>2002</v>
      </c>
      <c r="F147" s="203" t="s">
        <v>2290</v>
      </c>
      <c r="G147" s="204"/>
      <c r="H147" s="205">
        <v>315</v>
      </c>
      <c r="I147" s="112"/>
      <c r="J147" s="112"/>
    </row>
    <row r="148" spans="1:919" ht="5.25" customHeight="1" x14ac:dyDescent="0.3">
      <c r="E148" s="37"/>
      <c r="F148" s="37"/>
      <c r="G148" s="37"/>
      <c r="H148" s="37"/>
      <c r="I148" s="37"/>
    </row>
    <row r="149" spans="1:919" s="151" customFormat="1" ht="17.25" customHeight="1" x14ac:dyDescent="0.3">
      <c r="E149" s="147"/>
      <c r="F149" s="146"/>
      <c r="G149" s="146"/>
      <c r="H149" s="146"/>
      <c r="I149" s="146"/>
      <c r="J149" s="148" t="s">
        <v>2291</v>
      </c>
    </row>
    <row r="150" spans="1:919" ht="33" customHeight="1" x14ac:dyDescent="0.3">
      <c r="E150" s="177" t="s">
        <v>1974</v>
      </c>
      <c r="F150" s="178" t="s">
        <v>1969</v>
      </c>
      <c r="G150" s="178" t="s">
        <v>1975</v>
      </c>
      <c r="H150" s="179" t="s">
        <v>1976</v>
      </c>
      <c r="I150" s="196" t="str">
        <f>I16</f>
        <v>Od 01.01. do 30.06.
tekuće godine</v>
      </c>
      <c r="J150" s="196" t="str">
        <f>J16</f>
        <v>Od 01.01. do 30.06.
prethodne godine</v>
      </c>
    </row>
    <row r="151" spans="1:919" s="51" customFormat="1" ht="11.25" customHeight="1" x14ac:dyDescent="0.3">
      <c r="A151" s="49"/>
      <c r="B151" s="49"/>
      <c r="C151" s="49"/>
      <c r="D151" s="49"/>
      <c r="E151" s="180">
        <v>1</v>
      </c>
      <c r="F151" s="181">
        <v>2</v>
      </c>
      <c r="G151" s="181">
        <v>3</v>
      </c>
      <c r="H151" s="182">
        <v>4</v>
      </c>
      <c r="I151" s="182">
        <v>5</v>
      </c>
      <c r="J151" s="182">
        <v>6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s="37" customFormat="1" ht="12.75" customHeight="1" x14ac:dyDescent="0.3">
      <c r="A152" s="45">
        <v>1.19</v>
      </c>
      <c r="B152" s="45">
        <v>2.6799999999999899</v>
      </c>
      <c r="C152" s="45" t="str">
        <f t="shared" ref="C152:D159" si="6">IF(LEN(I152)=0,"",1+ABS((I152*A152)/LEN(I152))+A152)</f>
        <v/>
      </c>
      <c r="D152" s="45" t="str">
        <f t="shared" si="6"/>
        <v/>
      </c>
      <c r="E152" s="202" t="s">
        <v>2004</v>
      </c>
      <c r="F152" s="203" t="s">
        <v>2292</v>
      </c>
      <c r="G152" s="204"/>
      <c r="H152" s="205">
        <v>316</v>
      </c>
      <c r="I152" s="112"/>
      <c r="J152" s="112"/>
    </row>
    <row r="153" spans="1:919" s="37" customFormat="1" ht="12.75" customHeight="1" x14ac:dyDescent="0.3">
      <c r="A153" s="45">
        <v>1.2</v>
      </c>
      <c r="B153" s="45">
        <v>2.6899999999999902</v>
      </c>
      <c r="C153" s="45" t="str">
        <f t="shared" si="6"/>
        <v/>
      </c>
      <c r="D153" s="45" t="str">
        <f t="shared" si="6"/>
        <v/>
      </c>
      <c r="E153" s="202" t="s">
        <v>2005</v>
      </c>
      <c r="F153" s="203" t="s">
        <v>2293</v>
      </c>
      <c r="G153" s="204"/>
      <c r="H153" s="205">
        <v>317</v>
      </c>
      <c r="I153" s="112"/>
      <c r="J153" s="112"/>
    </row>
    <row r="154" spans="1:919" s="37" customFormat="1" ht="12.75" customHeight="1" x14ac:dyDescent="0.3">
      <c r="A154" s="45">
        <v>1.21</v>
      </c>
      <c r="B154" s="45">
        <v>2.69999999999999</v>
      </c>
      <c r="C154" s="45" t="str">
        <f t="shared" si="6"/>
        <v/>
      </c>
      <c r="D154" s="45" t="str">
        <f t="shared" si="6"/>
        <v/>
      </c>
      <c r="E154" s="202" t="s">
        <v>2007</v>
      </c>
      <c r="F154" s="203" t="s">
        <v>2294</v>
      </c>
      <c r="G154" s="204"/>
      <c r="H154" s="205">
        <v>318</v>
      </c>
      <c r="I154" s="112"/>
      <c r="J154" s="112"/>
    </row>
    <row r="155" spans="1:919" s="37" customFormat="1" ht="12.75" customHeight="1" x14ac:dyDescent="0.3">
      <c r="A155" s="45">
        <v>1.22</v>
      </c>
      <c r="B155" s="45">
        <v>2.71</v>
      </c>
      <c r="C155" s="45">
        <f t="shared" si="6"/>
        <v>27545.550000000003</v>
      </c>
      <c r="D155" s="45">
        <f t="shared" si="6"/>
        <v>51690.636666666665</v>
      </c>
      <c r="E155" s="206" t="s">
        <v>2295</v>
      </c>
      <c r="F155" s="204" t="s">
        <v>2296</v>
      </c>
      <c r="G155" s="204"/>
      <c r="H155" s="196">
        <v>319</v>
      </c>
      <c r="I155" s="194">
        <f>IFERROR(IF(AND(I142,I143,I144)="","",IF((I142-I143-I144)&gt;=0,(I142-I143-I144),0)),"")</f>
        <v>135459</v>
      </c>
      <c r="J155" s="194">
        <f>IFERROR(IF(AND(J142,J143,J144)="","",IF((J142-J143-J144)&gt;=0,(J142-J143-J144),0)),"")</f>
        <v>114436</v>
      </c>
    </row>
    <row r="156" spans="1:919" s="37" customFormat="1" ht="12.75" customHeight="1" x14ac:dyDescent="0.3">
      <c r="A156" s="45">
        <v>1.23</v>
      </c>
      <c r="B156" s="45">
        <v>2.72</v>
      </c>
      <c r="C156" s="45">
        <f t="shared" si="6"/>
        <v>2.23</v>
      </c>
      <c r="D156" s="45">
        <f t="shared" si="6"/>
        <v>3.72</v>
      </c>
      <c r="E156" s="206" t="s">
        <v>2297</v>
      </c>
      <c r="F156" s="204" t="s">
        <v>2298</v>
      </c>
      <c r="G156" s="204"/>
      <c r="H156" s="196">
        <v>320</v>
      </c>
      <c r="I156" s="194">
        <f>IFERROR(IF(AND(I142,I143,I144)="","",IF((I142-I143-I144)&lt;0,ABS(I142-I143-I144),0)),"")</f>
        <v>0</v>
      </c>
      <c r="J156" s="194">
        <f>IFERROR(IF(AND(J142,J143,J144)="","",IF((J142-J143-J144)&lt;0,ABS(J142-J143-J144),0)),"")</f>
        <v>0</v>
      </c>
    </row>
    <row r="157" spans="1:919" s="37" customFormat="1" ht="12.75" customHeight="1" x14ac:dyDescent="0.3">
      <c r="A157" s="45">
        <v>1.24</v>
      </c>
      <c r="B157" s="45">
        <v>2.73</v>
      </c>
      <c r="C157" s="45" t="str">
        <f t="shared" si="6"/>
        <v/>
      </c>
      <c r="D157" s="45" t="str">
        <f t="shared" si="6"/>
        <v/>
      </c>
      <c r="E157" s="206" t="s">
        <v>2299</v>
      </c>
      <c r="F157" s="208" t="s">
        <v>2300</v>
      </c>
      <c r="G157" s="204"/>
      <c r="H157" s="196">
        <v>321</v>
      </c>
      <c r="I157" s="114"/>
      <c r="J157" s="114"/>
    </row>
    <row r="158" spans="1:919" s="37" customFormat="1" ht="12.75" customHeight="1" x14ac:dyDescent="0.3">
      <c r="A158" s="45">
        <v>1.25</v>
      </c>
      <c r="B158" s="45">
        <v>2.74</v>
      </c>
      <c r="C158" s="45">
        <f t="shared" si="6"/>
        <v>28222.875</v>
      </c>
      <c r="D158" s="45">
        <f t="shared" si="6"/>
        <v>52262.846666666665</v>
      </c>
      <c r="E158" s="206" t="s">
        <v>2301</v>
      </c>
      <c r="F158" s="204" t="s">
        <v>2302</v>
      </c>
      <c r="G158" s="204"/>
      <c r="H158" s="196">
        <v>322</v>
      </c>
      <c r="I158" s="194">
        <f>IFERROR(IF(AND(I155,I157)="","",(IF((I155-I156+I157)&gt;=0,(SUM(I155)-SUM(I156)+SUM(I157)),0))),"")</f>
        <v>135459</v>
      </c>
      <c r="J158" s="194">
        <f>IFERROR(IF(AND(J155,J157)="","",(IF((J155-J156+J157)&gt;=0,(SUM(J155)-SUM(J156)+SUM(J157)),0))),"")</f>
        <v>114436</v>
      </c>
    </row>
    <row r="159" spans="1:919" s="37" customFormat="1" ht="12.75" customHeight="1" x14ac:dyDescent="0.3">
      <c r="A159" s="45">
        <v>1.26</v>
      </c>
      <c r="B159" s="45">
        <v>2.75</v>
      </c>
      <c r="C159" s="45">
        <f t="shared" si="6"/>
        <v>2.2599999999999998</v>
      </c>
      <c r="D159" s="45">
        <f t="shared" si="6"/>
        <v>3.75</v>
      </c>
      <c r="E159" s="206" t="s">
        <v>2303</v>
      </c>
      <c r="F159" s="204" t="s">
        <v>2304</v>
      </c>
      <c r="G159" s="204"/>
      <c r="H159" s="196">
        <v>323</v>
      </c>
      <c r="I159" s="194">
        <f>IFERROR(IF(AND(I155,I157,I156)="","",(IF(I155-I156+I157&lt;0,ABS(SUM(I155)-SUM(I156)+SUM(I157)),0))),"")</f>
        <v>0</v>
      </c>
      <c r="J159" s="194">
        <f>IFERROR(IF(AND(J155,J157,J156)="","",(IF(J155-J156+J157&lt;0,ABS(SUM(J155)-SUM(J156)+SUM(J157)),0))),"")</f>
        <v>0</v>
      </c>
    </row>
    <row r="160" spans="1:919" s="37" customFormat="1" ht="12.75" customHeight="1" x14ac:dyDescent="0.3">
      <c r="A160" s="45"/>
      <c r="B160" s="45"/>
      <c r="C160" s="45"/>
      <c r="D160" s="45"/>
      <c r="E160" s="202"/>
      <c r="F160" s="208" t="s">
        <v>2305</v>
      </c>
      <c r="G160" s="204"/>
      <c r="H160" s="205"/>
      <c r="I160" s="111"/>
      <c r="J160" s="111"/>
    </row>
    <row r="161" spans="1:10" s="37" customFormat="1" ht="12.75" customHeight="1" x14ac:dyDescent="0.3">
      <c r="A161" s="45">
        <v>1.28</v>
      </c>
      <c r="B161" s="45">
        <v>2.76</v>
      </c>
      <c r="C161" s="45" t="str">
        <f t="shared" ref="C161:D176" si="7">IF(LEN(I161)=0,"",1+ABS((I161*A161)/LEN(I161))+A161)</f>
        <v/>
      </c>
      <c r="D161" s="45" t="str">
        <f t="shared" si="7"/>
        <v/>
      </c>
      <c r="E161" s="206" t="s">
        <v>2306</v>
      </c>
      <c r="F161" s="204" t="s">
        <v>2307</v>
      </c>
      <c r="G161" s="204"/>
      <c r="H161" s="196">
        <v>324</v>
      </c>
      <c r="I161" s="194" t="str">
        <f>IFERROR(IF(AND(I162,I168)="","",SUM(I162)+SUM(I168)),"")</f>
        <v/>
      </c>
      <c r="J161" s="194" t="str">
        <f>IFERROR(IF(AND(J162,J168)="","",SUM(J162)+SUM(J168)),"")</f>
        <v/>
      </c>
    </row>
    <row r="162" spans="1:10" s="37" customFormat="1" ht="12.75" customHeight="1" x14ac:dyDescent="0.3">
      <c r="A162" s="45">
        <v>1.29</v>
      </c>
      <c r="B162" s="45">
        <v>2.77</v>
      </c>
      <c r="C162" s="45" t="str">
        <f t="shared" si="7"/>
        <v/>
      </c>
      <c r="D162" s="45" t="str">
        <f t="shared" si="7"/>
        <v/>
      </c>
      <c r="E162" s="202" t="s">
        <v>1980</v>
      </c>
      <c r="F162" s="204" t="s">
        <v>2308</v>
      </c>
      <c r="G162" s="204"/>
      <c r="H162" s="205">
        <v>325</v>
      </c>
      <c r="I162" s="111" t="str">
        <f>IFERROR(IF(AND(I163,I164,I165,I166,I167)="","",SUM(I163)+SUM(I164)+SUM(I165)+SUM(I166)-SUM(I167)),"")</f>
        <v/>
      </c>
      <c r="J162" s="111" t="str">
        <f>IFERROR(IF(AND(J163,J164,J165,J166,J167)="","",SUM(J163)+SUM(J164)+SUM(J165)+SUM(J166)-SUM(J167)),"")</f>
        <v/>
      </c>
    </row>
    <row r="163" spans="1:10" s="37" customFormat="1" ht="26.4" x14ac:dyDescent="0.3">
      <c r="A163" s="45">
        <v>1.3</v>
      </c>
      <c r="B163" s="45">
        <v>2.78</v>
      </c>
      <c r="C163" s="45" t="str">
        <f t="shared" si="7"/>
        <v/>
      </c>
      <c r="D163" s="45" t="str">
        <f t="shared" si="7"/>
        <v/>
      </c>
      <c r="E163" s="202" t="s">
        <v>1983</v>
      </c>
      <c r="F163" s="203" t="s">
        <v>2309</v>
      </c>
      <c r="G163" s="204"/>
      <c r="H163" s="205">
        <v>326</v>
      </c>
      <c r="I163" s="112"/>
      <c r="J163" s="112"/>
    </row>
    <row r="164" spans="1:10" s="37" customFormat="1" ht="12.75" customHeight="1" x14ac:dyDescent="0.3">
      <c r="A164" s="45">
        <v>1.31</v>
      </c>
      <c r="B164" s="45">
        <v>2.79</v>
      </c>
      <c r="C164" s="45" t="str">
        <f t="shared" si="7"/>
        <v/>
      </c>
      <c r="D164" s="45" t="str">
        <f t="shared" si="7"/>
        <v/>
      </c>
      <c r="E164" s="202" t="s">
        <v>1985</v>
      </c>
      <c r="F164" s="203" t="s">
        <v>2310</v>
      </c>
      <c r="G164" s="204"/>
      <c r="H164" s="205">
        <v>327</v>
      </c>
      <c r="I164" s="112"/>
      <c r="J164" s="112"/>
    </row>
    <row r="165" spans="1:10" s="37" customFormat="1" ht="26.4" x14ac:dyDescent="0.3">
      <c r="A165" s="45">
        <v>1.32</v>
      </c>
      <c r="B165" s="45">
        <v>2.8</v>
      </c>
      <c r="C165" s="45" t="str">
        <f t="shared" si="7"/>
        <v/>
      </c>
      <c r="D165" s="45" t="str">
        <f t="shared" si="7"/>
        <v/>
      </c>
      <c r="E165" s="202" t="s">
        <v>1988</v>
      </c>
      <c r="F165" s="203" t="s">
        <v>2311</v>
      </c>
      <c r="G165" s="204"/>
      <c r="H165" s="205">
        <v>328</v>
      </c>
      <c r="I165" s="112"/>
      <c r="J165" s="112"/>
    </row>
    <row r="166" spans="1:10" s="37" customFormat="1" ht="12.75" customHeight="1" x14ac:dyDescent="0.3">
      <c r="A166" s="45">
        <v>1.33</v>
      </c>
      <c r="B166" s="45">
        <v>2.81</v>
      </c>
      <c r="C166" s="45" t="str">
        <f t="shared" si="7"/>
        <v/>
      </c>
      <c r="D166" s="45" t="str">
        <f t="shared" si="7"/>
        <v/>
      </c>
      <c r="E166" s="202" t="s">
        <v>1991</v>
      </c>
      <c r="F166" s="203" t="s">
        <v>2312</v>
      </c>
      <c r="G166" s="204"/>
      <c r="H166" s="205">
        <v>329</v>
      </c>
      <c r="I166" s="112"/>
      <c r="J166" s="112"/>
    </row>
    <row r="167" spans="1:10" s="37" customFormat="1" ht="12.75" customHeight="1" x14ac:dyDescent="0.3">
      <c r="A167" s="45">
        <v>1.34</v>
      </c>
      <c r="B167" s="45">
        <v>2.82</v>
      </c>
      <c r="C167" s="45" t="str">
        <f t="shared" si="7"/>
        <v/>
      </c>
      <c r="D167" s="45" t="str">
        <f t="shared" si="7"/>
        <v/>
      </c>
      <c r="E167" s="202" t="s">
        <v>1994</v>
      </c>
      <c r="F167" s="203" t="s">
        <v>2313</v>
      </c>
      <c r="G167" s="204"/>
      <c r="H167" s="205">
        <v>330</v>
      </c>
      <c r="I167" s="112"/>
      <c r="J167" s="112"/>
    </row>
    <row r="168" spans="1:10" s="37" customFormat="1" ht="12.75" customHeight="1" x14ac:dyDescent="0.3">
      <c r="A168" s="45">
        <v>1.35</v>
      </c>
      <c r="B168" s="45">
        <v>2.83</v>
      </c>
      <c r="C168" s="45" t="str">
        <f t="shared" si="7"/>
        <v/>
      </c>
      <c r="D168" s="45" t="str">
        <f t="shared" si="7"/>
        <v/>
      </c>
      <c r="E168" s="202" t="s">
        <v>1999</v>
      </c>
      <c r="F168" s="204" t="s">
        <v>2314</v>
      </c>
      <c r="G168" s="204"/>
      <c r="H168" s="205">
        <v>331</v>
      </c>
      <c r="I168" s="111" t="str">
        <f>IFERROR(IF(AND(I169,I170,I171,I172,I173,I174,I175)="","",SUM(I169)+SUM(I170)+SUM(I171)+SUM(I172)+SUM(I173)+SUM(I174)-SUM(I175)),"")</f>
        <v/>
      </c>
      <c r="J168" s="111" t="str">
        <f>IFERROR(IF(AND(J169,J170,J171,J172,J173,J174,J175)="","",SUM(J169)+SUM(J170)+SUM(J171)+SUM(J172)+SUM(J173)+SUM(J174)-SUM(J175)),"")</f>
        <v/>
      </c>
    </row>
    <row r="169" spans="1:10" s="37" customFormat="1" ht="12.75" customHeight="1" x14ac:dyDescent="0.3">
      <c r="A169" s="45">
        <v>1.36</v>
      </c>
      <c r="B169" s="45">
        <v>2.84</v>
      </c>
      <c r="C169" s="45" t="str">
        <f t="shared" si="7"/>
        <v/>
      </c>
      <c r="D169" s="45" t="str">
        <f t="shared" si="7"/>
        <v/>
      </c>
      <c r="E169" s="202" t="s">
        <v>2002</v>
      </c>
      <c r="F169" s="203" t="s">
        <v>2315</v>
      </c>
      <c r="G169" s="204"/>
      <c r="H169" s="205">
        <v>332</v>
      </c>
      <c r="I169" s="112"/>
      <c r="J169" s="112"/>
    </row>
    <row r="170" spans="1:10" s="37" customFormat="1" ht="26.4" x14ac:dyDescent="0.3">
      <c r="A170" s="45">
        <v>1.37</v>
      </c>
      <c r="B170" s="45">
        <v>2.85</v>
      </c>
      <c r="C170" s="45" t="str">
        <f t="shared" si="7"/>
        <v/>
      </c>
      <c r="D170" s="45" t="str">
        <f t="shared" si="7"/>
        <v/>
      </c>
      <c r="E170" s="202" t="s">
        <v>2004</v>
      </c>
      <c r="F170" s="203" t="s">
        <v>2316</v>
      </c>
      <c r="G170" s="204"/>
      <c r="H170" s="205">
        <v>333</v>
      </c>
      <c r="I170" s="112"/>
      <c r="J170" s="112"/>
    </row>
    <row r="171" spans="1:10" s="37" customFormat="1" ht="12.75" customHeight="1" x14ac:dyDescent="0.3">
      <c r="A171" s="45">
        <v>1.38</v>
      </c>
      <c r="B171" s="45">
        <v>2.86</v>
      </c>
      <c r="C171" s="45" t="str">
        <f t="shared" si="7"/>
        <v/>
      </c>
      <c r="D171" s="45" t="str">
        <f t="shared" si="7"/>
        <v/>
      </c>
      <c r="E171" s="202" t="s">
        <v>2005</v>
      </c>
      <c r="F171" s="203" t="s">
        <v>2317</v>
      </c>
      <c r="G171" s="204"/>
      <c r="H171" s="205">
        <v>334</v>
      </c>
      <c r="I171" s="112"/>
      <c r="J171" s="112"/>
    </row>
    <row r="172" spans="1:10" s="37" customFormat="1" ht="12.75" customHeight="1" x14ac:dyDescent="0.3">
      <c r="A172" s="45">
        <v>1.39</v>
      </c>
      <c r="B172" s="45">
        <v>2.87</v>
      </c>
      <c r="C172" s="45" t="str">
        <f t="shared" si="7"/>
        <v/>
      </c>
      <c r="D172" s="45" t="str">
        <f t="shared" si="7"/>
        <v/>
      </c>
      <c r="E172" s="202" t="s">
        <v>2007</v>
      </c>
      <c r="F172" s="203" t="s">
        <v>2318</v>
      </c>
      <c r="G172" s="204"/>
      <c r="H172" s="205">
        <v>335</v>
      </c>
      <c r="I172" s="112"/>
      <c r="J172" s="112"/>
    </row>
    <row r="173" spans="1:10" s="37" customFormat="1" ht="26.4" x14ac:dyDescent="0.3">
      <c r="A173" s="45">
        <v>1.4</v>
      </c>
      <c r="B173" s="45">
        <v>2.88</v>
      </c>
      <c r="C173" s="45" t="str">
        <f t="shared" si="7"/>
        <v/>
      </c>
      <c r="D173" s="45" t="str">
        <f t="shared" si="7"/>
        <v/>
      </c>
      <c r="E173" s="202" t="s">
        <v>2194</v>
      </c>
      <c r="F173" s="203" t="s">
        <v>2311</v>
      </c>
      <c r="G173" s="204"/>
      <c r="H173" s="205">
        <v>336</v>
      </c>
      <c r="I173" s="112"/>
      <c r="J173" s="112"/>
    </row>
    <row r="174" spans="1:10" s="37" customFormat="1" ht="12.75" customHeight="1" x14ac:dyDescent="0.3">
      <c r="A174" s="45">
        <v>1.41</v>
      </c>
      <c r="B174" s="45">
        <v>2.89</v>
      </c>
      <c r="C174" s="45" t="str">
        <f t="shared" si="7"/>
        <v/>
      </c>
      <c r="D174" s="45" t="str">
        <f t="shared" si="7"/>
        <v/>
      </c>
      <c r="E174" s="202" t="s">
        <v>2196</v>
      </c>
      <c r="F174" s="203" t="s">
        <v>2319</v>
      </c>
      <c r="G174" s="204"/>
      <c r="H174" s="205">
        <v>337</v>
      </c>
      <c r="I174" s="112"/>
      <c r="J174" s="112"/>
    </row>
    <row r="175" spans="1:10" s="37" customFormat="1" ht="12.75" customHeight="1" x14ac:dyDescent="0.3">
      <c r="A175" s="45">
        <v>1.42</v>
      </c>
      <c r="B175" s="45">
        <v>2.9</v>
      </c>
      <c r="C175" s="45" t="str">
        <f t="shared" si="7"/>
        <v/>
      </c>
      <c r="D175" s="45" t="str">
        <f t="shared" si="7"/>
        <v/>
      </c>
      <c r="E175" s="202" t="s">
        <v>2198</v>
      </c>
      <c r="F175" s="203" t="s">
        <v>2313</v>
      </c>
      <c r="G175" s="204"/>
      <c r="H175" s="205">
        <v>338</v>
      </c>
      <c r="I175" s="112"/>
      <c r="J175" s="112"/>
    </row>
    <row r="176" spans="1:10" s="37" customFormat="1" ht="12.75" customHeight="1" x14ac:dyDescent="0.3">
      <c r="A176" s="45">
        <v>1.43</v>
      </c>
      <c r="B176" s="45">
        <v>2.91</v>
      </c>
      <c r="C176" s="45">
        <f t="shared" si="7"/>
        <v>32286.825000000001</v>
      </c>
      <c r="D176" s="45">
        <f t="shared" si="7"/>
        <v>55505.37</v>
      </c>
      <c r="E176" s="206" t="s">
        <v>2320</v>
      </c>
      <c r="F176" s="204" t="s">
        <v>2321</v>
      </c>
      <c r="G176" s="204"/>
      <c r="H176" s="196">
        <v>339</v>
      </c>
      <c r="I176" s="194">
        <f>IFERROR(IF(AND(I158,I159,I161)="","",SUM(I158)-SUM(I159)+SUM(I161)),"")</f>
        <v>135459</v>
      </c>
      <c r="J176" s="194">
        <f>IFERROR(IF(AND(J158,J159,J161)="","",SUM(J158)-SUM(J159)+SUM(J161)),"")</f>
        <v>114436</v>
      </c>
    </row>
    <row r="177" spans="1:10" s="37" customFormat="1" ht="12.75" customHeight="1" x14ac:dyDescent="0.3">
      <c r="A177" s="45"/>
      <c r="B177" s="45"/>
      <c r="C177" s="45"/>
      <c r="D177" s="45"/>
      <c r="E177" s="202"/>
      <c r="F177" s="204" t="s">
        <v>2322</v>
      </c>
      <c r="G177" s="204"/>
      <c r="H177" s="205"/>
      <c r="I177" s="111"/>
      <c r="J177" s="111"/>
    </row>
    <row r="178" spans="1:10" s="37" customFormat="1" ht="12.75" customHeight="1" x14ac:dyDescent="0.3">
      <c r="A178" s="45">
        <v>1.45</v>
      </c>
      <c r="B178" s="45">
        <v>2.92</v>
      </c>
      <c r="C178" s="45" t="str">
        <f t="shared" ref="C178:D185" si="8">IF(LEN(I178)=0,"",1+ABS((I178*A178)/LEN(I178))+A178)</f>
        <v/>
      </c>
      <c r="D178" s="45" t="str">
        <f t="shared" si="8"/>
        <v/>
      </c>
      <c r="E178" s="202"/>
      <c r="F178" s="203" t="s">
        <v>2323</v>
      </c>
      <c r="G178" s="204"/>
      <c r="H178" s="205">
        <v>340</v>
      </c>
      <c r="I178" s="112"/>
      <c r="J178" s="112"/>
    </row>
    <row r="179" spans="1:10" s="37" customFormat="1" ht="12.75" customHeight="1" x14ac:dyDescent="0.3">
      <c r="A179" s="45">
        <v>1.46</v>
      </c>
      <c r="B179" s="45">
        <v>2.93</v>
      </c>
      <c r="C179" s="45" t="str">
        <f t="shared" si="8"/>
        <v/>
      </c>
      <c r="D179" s="45" t="str">
        <f t="shared" si="8"/>
        <v/>
      </c>
      <c r="E179" s="202"/>
      <c r="F179" s="203" t="s">
        <v>2324</v>
      </c>
      <c r="G179" s="204"/>
      <c r="H179" s="205">
        <v>341</v>
      </c>
      <c r="I179" s="112"/>
      <c r="J179" s="112"/>
    </row>
    <row r="180" spans="1:10" s="37" customFormat="1" ht="12.75" customHeight="1" x14ac:dyDescent="0.3">
      <c r="A180" s="45"/>
      <c r="B180" s="45"/>
      <c r="C180" s="45"/>
      <c r="D180" s="45"/>
      <c r="E180" s="202"/>
      <c r="F180" s="204" t="s">
        <v>2325</v>
      </c>
      <c r="G180" s="204"/>
      <c r="H180" s="205"/>
      <c r="I180" s="111"/>
      <c r="J180" s="111"/>
    </row>
    <row r="181" spans="1:10" s="37" customFormat="1" ht="12.75" customHeight="1" x14ac:dyDescent="0.3">
      <c r="A181" s="45">
        <v>1.48</v>
      </c>
      <c r="B181" s="45">
        <v>2.94</v>
      </c>
      <c r="C181" s="45">
        <f t="shared" si="8"/>
        <v>33415.94666666667</v>
      </c>
      <c r="D181" s="45">
        <f t="shared" si="8"/>
        <v>56077.579999999994</v>
      </c>
      <c r="E181" s="202"/>
      <c r="F181" s="203" t="s">
        <v>2326</v>
      </c>
      <c r="G181" s="204"/>
      <c r="H181" s="205">
        <v>342</v>
      </c>
      <c r="I181" s="112">
        <v>135460</v>
      </c>
      <c r="J181" s="112">
        <v>114436</v>
      </c>
    </row>
    <row r="182" spans="1:10" s="37" customFormat="1" ht="12.75" customHeight="1" x14ac:dyDescent="0.3">
      <c r="A182" s="45">
        <v>1.49</v>
      </c>
      <c r="B182" s="45">
        <v>2.95</v>
      </c>
      <c r="C182" s="45" t="str">
        <f t="shared" si="8"/>
        <v/>
      </c>
      <c r="D182" s="45" t="str">
        <f t="shared" si="8"/>
        <v/>
      </c>
      <c r="E182" s="202"/>
      <c r="F182" s="203" t="s">
        <v>2327</v>
      </c>
      <c r="G182" s="204"/>
      <c r="H182" s="205">
        <v>343</v>
      </c>
      <c r="I182" s="112"/>
      <c r="J182" s="112"/>
    </row>
    <row r="183" spans="1:10" s="37" customFormat="1" ht="12.75" customHeight="1" x14ac:dyDescent="0.3">
      <c r="A183" s="45"/>
      <c r="B183" s="45"/>
      <c r="C183" s="45"/>
      <c r="D183" s="45"/>
      <c r="E183" s="202"/>
      <c r="F183" s="204" t="s">
        <v>2328</v>
      </c>
      <c r="G183" s="204"/>
      <c r="H183" s="205"/>
      <c r="I183" s="111"/>
      <c r="J183" s="111"/>
    </row>
    <row r="184" spans="1:10" s="37" customFormat="1" ht="12.75" customHeight="1" x14ac:dyDescent="0.3">
      <c r="A184" s="45">
        <v>1.51</v>
      </c>
      <c r="B184" s="45">
        <v>2.96</v>
      </c>
      <c r="C184" s="45">
        <f t="shared" si="8"/>
        <v>34093.276666666672</v>
      </c>
      <c r="D184" s="45">
        <f t="shared" si="8"/>
        <v>56459.05333333333</v>
      </c>
      <c r="E184" s="202"/>
      <c r="F184" s="203" t="s">
        <v>2326</v>
      </c>
      <c r="G184" s="204"/>
      <c r="H184" s="205">
        <v>344</v>
      </c>
      <c r="I184" s="112">
        <v>135460</v>
      </c>
      <c r="J184" s="112">
        <v>114436</v>
      </c>
    </row>
    <row r="185" spans="1:10" s="37" customFormat="1" ht="15" customHeight="1" x14ac:dyDescent="0.3">
      <c r="A185" s="45">
        <v>1.52</v>
      </c>
      <c r="B185" s="45">
        <v>2.97</v>
      </c>
      <c r="C185" s="45" t="str">
        <f t="shared" si="8"/>
        <v/>
      </c>
      <c r="D185" s="45" t="str">
        <f t="shared" si="8"/>
        <v/>
      </c>
      <c r="E185" s="202"/>
      <c r="F185" s="203" t="s">
        <v>2327</v>
      </c>
      <c r="G185" s="204"/>
      <c r="H185" s="205">
        <v>345</v>
      </c>
      <c r="I185" s="112"/>
      <c r="J185" s="112"/>
    </row>
    <row r="186" spans="1:10" ht="15" hidden="1" customHeight="1" x14ac:dyDescent="0.3">
      <c r="C186" s="45">
        <f>IF(ISERROR(ABS(LOG(ABS(SUM(C19:C185)),EXP(3)))),"",ABS(LOG(ABS(SUM(C19:C185)),EXP(3))))</f>
        <v>4.2160394071963987</v>
      </c>
      <c r="D186" s="45">
        <f>IF(ISERROR(ABS(LOG(ABS(SUM(D19:D185)),EXP(3)))),"",ABS(LOG(ABS(SUM(D19:D185)),EXP(3))))</f>
        <v>4.6068852244317986</v>
      </c>
      <c r="E186" s="37"/>
      <c r="F186" s="37"/>
      <c r="G186" s="37"/>
      <c r="H186" s="37"/>
      <c r="I186" s="37"/>
    </row>
    <row r="187" spans="1:10" s="151" customFormat="1" ht="13.5" customHeight="1" x14ac:dyDescent="0.3">
      <c r="C187" s="152" t="str">
        <f>IF(ISERROR(IF(ISERROR(MID(C186,FIND(".",C186,1)+11,13)),MID(C186,FIND(",",C186,1)+11,13),MID(C186,FIND(".",C186,1)+11,13))),"",IF(ISERROR(MID(C186,FIND(".",C186,1)+11,13)),MID(C186,FIND(",",C186,1)+11,13),MID(C186,FIND(".",C186,1)+11,13)))</f>
        <v>964</v>
      </c>
      <c r="D187" s="152" t="str">
        <f>IF(ISERROR(IF(ISERROR(MID(D186,FIND(".",D186,1)+11,13)),MID(D186,FIND(",",D186,1)+11,13),MID(D186,FIND(".",D186,1)+11,13))),"",IF(ISERROR(MID(D186,FIND(".",D186,1)+11,13)),MID(D186,FIND(",",D186,1)+11,13),MID(D186,FIND(".",D186,1)+11,13)))</f>
        <v>318</v>
      </c>
      <c r="E187" s="156"/>
      <c r="F187" s="115"/>
      <c r="G187" s="157"/>
      <c r="H187" s="115"/>
      <c r="I187" s="50"/>
      <c r="J187" s="158"/>
    </row>
    <row r="188" spans="1:10" s="37" customFormat="1" ht="13.5" customHeight="1" x14ac:dyDescent="0.3">
      <c r="A188" s="45"/>
      <c r="B188" s="45"/>
      <c r="C188" s="45"/>
      <c r="D188" s="45"/>
      <c r="E188" s="146" t="s">
        <v>2149</v>
      </c>
      <c r="F188" s="115"/>
      <c r="G188" s="154"/>
      <c r="H188" s="115"/>
      <c r="I188" s="160" t="s">
        <v>2151</v>
      </c>
      <c r="J188" s="154" t="s">
        <v>2150</v>
      </c>
    </row>
    <row r="189" spans="1:10" s="37" customFormat="1" ht="12" customHeight="1" x14ac:dyDescent="0.3">
      <c r="A189" s="45"/>
      <c r="B189" s="45"/>
      <c r="C189" s="45"/>
      <c r="D189" s="45"/>
      <c r="E189" s="319" t="str">
        <f>OP!C45</f>
        <v>Sarajevo, 10.08.2026.</v>
      </c>
      <c r="F189" s="319"/>
      <c r="G189" s="159"/>
      <c r="J189" s="275" t="str">
        <f>OP!AJ45</f>
        <v>Olja Mujagić</v>
      </c>
    </row>
    <row r="190" spans="1:10" s="146" customFormat="1" ht="9.75" customHeight="1" x14ac:dyDescent="0.3">
      <c r="E190" s="147"/>
      <c r="I190" s="155"/>
      <c r="J190" s="148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8" priority="24" operator="containsText" text="Obrazac prazan">
      <formula>NOT(ISERROR(SEARCH("Obrazac prazan",E41)))</formula>
    </cfRule>
  </conditionalFormatting>
  <conditionalFormatting sqref="E71:E72 E74">
    <cfRule type="containsText" dxfId="57" priority="23" operator="containsText" text="Obrazac prazan">
      <formula>NOT(ISERROR(SEARCH("Obrazac prazan",E71)))</formula>
    </cfRule>
  </conditionalFormatting>
  <conditionalFormatting sqref="E110:E111 E113:E114">
    <cfRule type="containsText" dxfId="56" priority="20" operator="containsText" text="Obrazac prazan">
      <formula>NOT(ISERROR(SEARCH("Obrazac prazan",E110)))</formula>
    </cfRule>
  </conditionalFormatting>
  <conditionalFormatting sqref="E111">
    <cfRule type="containsText" dxfId="55" priority="9" operator="containsText" text="Obrazac prazan">
      <formula>NOT(ISERROR(SEARCH("Obrazac prazan",E111)))</formula>
    </cfRule>
  </conditionalFormatting>
  <conditionalFormatting sqref="E149:E150 E152:E154">
    <cfRule type="containsText" dxfId="54" priority="17" operator="containsText" text="Obrazac prazan">
      <formula>NOT(ISERROR(SEARCH("Obrazac prazan",E149)))</formula>
    </cfRule>
  </conditionalFormatting>
  <conditionalFormatting sqref="E150">
    <cfRule type="containsText" dxfId="53" priority="4" operator="containsText" text="Obrazac prazan">
      <formula>NOT(ISERROR(SEARCH("Obrazac prazan",E150)))</formula>
    </cfRule>
  </conditionalFormatting>
  <conditionalFormatting sqref="E190 E38:E39">
    <cfRule type="containsText" dxfId="52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51" priority="15">
      <formula>OR(LEFT(#REF!,5)="Reviz",LEFT(#REF!,6)="Izjava")</formula>
    </cfRule>
  </conditionalFormatting>
  <conditionalFormatting sqref="E12:J14 J15">
    <cfRule type="expression" dxfId="50" priority="2">
      <formula>OR(LEFT(#REF!,5)="Reviz",LEFT(#REF!,6)="Izjava")</formula>
    </cfRule>
  </conditionalFormatting>
  <conditionalFormatting sqref="E38:J188">
    <cfRule type="expression" dxfId="49" priority="14">
      <formula>OR(LEFT(#REF!,5)="Reviz",LEFT(#REF!,6)="Izjava")</formula>
    </cfRule>
  </conditionalFormatting>
  <conditionalFormatting sqref="I72:J72">
    <cfRule type="containsText" dxfId="48" priority="11" operator="containsText" text="_____">
      <formula>NOT(ISERROR(SEARCH("_____",I72)))</formula>
    </cfRule>
  </conditionalFormatting>
  <conditionalFormatting sqref="I111:J111">
    <cfRule type="containsText" dxfId="47" priority="8" operator="containsText" text="_____">
      <formula>NOT(ISERROR(SEARCH("_____",I111)))</formula>
    </cfRule>
  </conditionalFormatting>
  <conditionalFormatting sqref="I150:J150">
    <cfRule type="containsText" dxfId="46" priority="3" operator="containsText" text="_____">
      <formula>NOT(ISERROR(SEARCH("_____",I150)))</formula>
    </cfRule>
  </conditionalFormatting>
  <conditionalFormatting sqref="J16">
    <cfRule type="containsText" dxfId="45" priority="16" operator="containsText" text="_____">
      <formula>NOT(ISERROR(SEARCH("_____",J16)))</formula>
    </cfRule>
  </conditionalFormatting>
  <conditionalFormatting sqref="J39">
    <cfRule type="containsText" dxfId="44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 xr:uid="{58C4BDBF-ACE5-41F1-8A62-E545FD2447A7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49E6-3535-45EE-81D3-6E7886B9C1D8}">
  <sheetPr codeName="Sheet20">
    <tabColor rgb="FF0F932E"/>
  </sheetPr>
  <dimension ref="A1:AIJ102"/>
  <sheetViews>
    <sheetView showGridLines="0" view="pageLayout" topLeftCell="E73" zoomScaleNormal="100" workbookViewId="0">
      <selection activeCell="J23" sqref="J23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9" width="8.554687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20" t="str">
        <f>BS!E1</f>
        <v>DUF SAFE INVESTMENT d.o.o. Sarajevo</v>
      </c>
      <c r="F1" s="320"/>
      <c r="G1" s="320"/>
      <c r="H1" s="320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2545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21" t="str">
        <f>BS!E3</f>
        <v>Danijela Ozme 1, SARAJEVO</v>
      </c>
      <c r="F3" s="321"/>
      <c r="G3" s="321"/>
      <c r="H3" s="321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21" t="str">
        <f>BS!E5</f>
        <v>66.30</v>
      </c>
      <c r="F5" s="321"/>
      <c r="G5" s="321"/>
      <c r="H5" s="321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21" t="str">
        <f>BS!E7</f>
        <v>4203333590002</v>
      </c>
      <c r="F7" s="321"/>
      <c r="G7" s="321"/>
      <c r="H7" s="321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21" t="str">
        <f>BS!E9</f>
        <v>65-01-0415-24</v>
      </c>
      <c r="F9" s="321"/>
      <c r="G9" s="321"/>
      <c r="H9" s="321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21"/>
      <c r="F11" s="321"/>
      <c r="G11" s="321"/>
      <c r="H11" s="321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22" t="s">
        <v>2330</v>
      </c>
      <c r="F12" s="322"/>
      <c r="G12" s="322"/>
      <c r="H12" s="322"/>
      <c r="I12" s="322"/>
      <c r="J12" s="322"/>
      <c r="K12" s="322"/>
    </row>
    <row r="13" spans="1:920" ht="14.25" customHeight="1" x14ac:dyDescent="0.3">
      <c r="E13" s="322" t="s">
        <v>2331</v>
      </c>
      <c r="F13" s="322"/>
      <c r="G13" s="322"/>
      <c r="H13" s="322"/>
      <c r="I13" s="322"/>
      <c r="J13" s="322"/>
      <c r="K13" s="322"/>
    </row>
    <row r="14" spans="1:920" ht="14.25" customHeight="1" x14ac:dyDescent="0.3">
      <c r="E14" s="323" t="s">
        <v>2332</v>
      </c>
      <c r="F14" s="323"/>
      <c r="G14" s="323"/>
      <c r="H14" s="323"/>
      <c r="I14" s="323"/>
      <c r="J14" s="323"/>
      <c r="K14" s="323"/>
    </row>
    <row r="15" spans="1:920" ht="15" customHeight="1" x14ac:dyDescent="0.3">
      <c r="E15" s="323" t="s">
        <v>2616</v>
      </c>
      <c r="F15" s="323"/>
      <c r="G15" s="323"/>
      <c r="H15" s="323"/>
      <c r="I15" s="323"/>
      <c r="J15" s="323"/>
      <c r="K15" s="323"/>
    </row>
    <row r="16" spans="1:920" ht="13.5" customHeight="1" x14ac:dyDescent="0.3">
      <c r="E16" s="47"/>
      <c r="F16" s="48"/>
      <c r="G16" s="48"/>
      <c r="H16" s="48"/>
      <c r="I16" s="48"/>
      <c r="K16" s="152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2614</v>
      </c>
      <c r="K17" s="196" t="s">
        <v>2615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ht="13.5" customHeight="1" x14ac:dyDescent="0.3">
      <c r="A19" s="45"/>
      <c r="B19" s="45"/>
      <c r="C19" s="45"/>
      <c r="D19" s="45"/>
      <c r="E19" s="209"/>
      <c r="F19" s="210"/>
      <c r="G19" s="211"/>
      <c r="H19" s="212"/>
      <c r="I19" s="213"/>
      <c r="J19" s="214"/>
      <c r="K19" s="214"/>
    </row>
    <row r="20" spans="1:920" s="37" customFormat="1" ht="13.5" customHeigh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16"/>
      <c r="I20" s="205"/>
      <c r="J20" s="217"/>
      <c r="K20" s="217"/>
    </row>
    <row r="21" spans="1:920" s="37" customFormat="1" ht="13.5" customHeight="1" x14ac:dyDescent="0.3">
      <c r="A21" s="45">
        <v>0.01</v>
      </c>
      <c r="B21" s="45">
        <v>0.56999999999999995</v>
      </c>
      <c r="C21" s="45">
        <f>IF(LEN(J21)=0,"",1+ABS((J21*A21)/LEN(J21))+A21)</f>
        <v>463.56333333333333</v>
      </c>
      <c r="D21" s="45">
        <f>IF(LEN(K21)=0,"",1+ABS((K21*B21)/LEN(K21))+B21)</f>
        <v>31514.779999999995</v>
      </c>
      <c r="E21" s="218" t="s">
        <v>1983</v>
      </c>
      <c r="F21" s="203" t="s">
        <v>2335</v>
      </c>
      <c r="G21" s="204"/>
      <c r="H21" s="205" t="s">
        <v>2336</v>
      </c>
      <c r="I21" s="205">
        <v>401</v>
      </c>
      <c r="J21" s="162">
        <v>277532</v>
      </c>
      <c r="K21" s="162">
        <v>331718</v>
      </c>
    </row>
    <row r="22" spans="1:920" s="37" customFormat="1" ht="13.5" customHeight="1" x14ac:dyDescent="0.3">
      <c r="A22" s="45">
        <v>0.02</v>
      </c>
      <c r="B22" s="45">
        <v>0.57999999999999996</v>
      </c>
      <c r="C22" s="45">
        <f t="shared" ref="C22:D36" si="0">IF(LEN(J22)=0,"",1+ABS((J22*A22)/LEN(J22))+A22)</f>
        <v>358.02</v>
      </c>
      <c r="D22" s="45">
        <f t="shared" si="0"/>
        <v>10104.351428571428</v>
      </c>
      <c r="E22" s="218" t="s">
        <v>1985</v>
      </c>
      <c r="F22" s="203" t="s">
        <v>2337</v>
      </c>
      <c r="G22" s="204"/>
      <c r="H22" s="205" t="s">
        <v>2338</v>
      </c>
      <c r="I22" s="205">
        <v>402</v>
      </c>
      <c r="J22" s="162">
        <v>-124950</v>
      </c>
      <c r="K22" s="162">
        <v>-121930</v>
      </c>
    </row>
    <row r="23" spans="1:920" s="37" customFormat="1" ht="13.5" customHeight="1" x14ac:dyDescent="0.3">
      <c r="A23" s="45">
        <v>0.03</v>
      </c>
      <c r="B23" s="45">
        <v>0.59</v>
      </c>
      <c r="C23" s="45">
        <f t="shared" si="0"/>
        <v>225.98000000000002</v>
      </c>
      <c r="D23" s="45">
        <f t="shared" si="0"/>
        <v>4124.706666666666</v>
      </c>
      <c r="E23" s="218" t="s">
        <v>1988</v>
      </c>
      <c r="F23" s="203" t="s">
        <v>2339</v>
      </c>
      <c r="G23" s="204"/>
      <c r="H23" s="205" t="s">
        <v>2338</v>
      </c>
      <c r="I23" s="205">
        <v>403</v>
      </c>
      <c r="J23" s="162">
        <v>-44990</v>
      </c>
      <c r="K23" s="162">
        <v>-41930</v>
      </c>
    </row>
    <row r="24" spans="1:920" s="37" customFormat="1" ht="13.5" customHeight="1" x14ac:dyDescent="0.3">
      <c r="A24" s="45">
        <v>0.04</v>
      </c>
      <c r="B24" s="45">
        <v>0.6</v>
      </c>
      <c r="C24" s="45">
        <f t="shared" si="0"/>
        <v>200.70666666666665</v>
      </c>
      <c r="D24" s="45">
        <f t="shared" si="0"/>
        <v>1739.7999999999997</v>
      </c>
      <c r="E24" s="218" t="s">
        <v>1991</v>
      </c>
      <c r="F24" s="203" t="s">
        <v>2340</v>
      </c>
      <c r="G24" s="204"/>
      <c r="H24" s="205" t="s">
        <v>2338</v>
      </c>
      <c r="I24" s="205">
        <v>404</v>
      </c>
      <c r="J24" s="162">
        <v>-29950</v>
      </c>
      <c r="K24" s="162">
        <v>-17382</v>
      </c>
    </row>
    <row r="25" spans="1:920" s="37" customFormat="1" ht="13.5" customHeight="1" x14ac:dyDescent="0.3">
      <c r="A25" s="45">
        <v>0.05</v>
      </c>
      <c r="B25" s="45">
        <v>0.61</v>
      </c>
      <c r="C25" s="45" t="str">
        <f t="shared" si="0"/>
        <v/>
      </c>
      <c r="D25" s="45" t="str">
        <f t="shared" si="0"/>
        <v/>
      </c>
      <c r="E25" s="218" t="s">
        <v>1994</v>
      </c>
      <c r="F25" s="203" t="s">
        <v>2341</v>
      </c>
      <c r="G25" s="204"/>
      <c r="H25" s="205" t="s">
        <v>2338</v>
      </c>
      <c r="I25" s="205">
        <v>405</v>
      </c>
      <c r="J25" s="162"/>
      <c r="K25" s="162"/>
    </row>
    <row r="26" spans="1:920" s="37" customFormat="1" ht="13.5" customHeight="1" x14ac:dyDescent="0.3">
      <c r="A26" s="45">
        <v>0.06</v>
      </c>
      <c r="B26" s="45">
        <v>0.62</v>
      </c>
      <c r="C26" s="45">
        <f t="shared" si="0"/>
        <v>5.0599999999999996</v>
      </c>
      <c r="D26" s="45">
        <f t="shared" si="0"/>
        <v>125.62</v>
      </c>
      <c r="E26" s="218" t="s">
        <v>1997</v>
      </c>
      <c r="F26" s="203" t="s">
        <v>2342</v>
      </c>
      <c r="G26" s="204"/>
      <c r="H26" s="205" t="s">
        <v>2336</v>
      </c>
      <c r="I26" s="205">
        <v>406</v>
      </c>
      <c r="J26" s="162">
        <v>200</v>
      </c>
      <c r="K26" s="162">
        <v>600</v>
      </c>
    </row>
    <row r="27" spans="1:920" s="37" customFormat="1" ht="13.5" customHeight="1" x14ac:dyDescent="0.3">
      <c r="A27" s="45">
        <v>7.0000000000000007E-2</v>
      </c>
      <c r="B27" s="45">
        <v>0.63</v>
      </c>
      <c r="C27" s="45" t="str">
        <f t="shared" si="0"/>
        <v/>
      </c>
      <c r="D27" s="45" t="str">
        <f t="shared" si="0"/>
        <v/>
      </c>
      <c r="E27" s="218" t="s">
        <v>2173</v>
      </c>
      <c r="F27" s="203" t="s">
        <v>2343</v>
      </c>
      <c r="G27" s="204"/>
      <c r="H27" s="205" t="s">
        <v>2338</v>
      </c>
      <c r="I27" s="205">
        <v>407</v>
      </c>
      <c r="J27" s="162"/>
      <c r="K27" s="162"/>
    </row>
    <row r="28" spans="1:920" s="37" customFormat="1" ht="26.4" x14ac:dyDescent="0.3">
      <c r="A28" s="45">
        <v>0.08</v>
      </c>
      <c r="B28" s="45">
        <v>0.64</v>
      </c>
      <c r="C28" s="45">
        <f t="shared" si="0"/>
        <v>1246.5520000000001</v>
      </c>
      <c r="D28" s="45">
        <f t="shared" si="0"/>
        <v>16116.413333333332</v>
      </c>
      <c r="E28" s="215" t="s">
        <v>1978</v>
      </c>
      <c r="F28" s="208" t="s">
        <v>2344</v>
      </c>
      <c r="G28" s="204"/>
      <c r="H28" s="196" t="s">
        <v>2345</v>
      </c>
      <c r="I28" s="196">
        <v>408</v>
      </c>
      <c r="J28" s="220">
        <f t="array" ref="J28">IF(AND(ISBLANK(J21:J27)),"",SUM(J21:J27))</f>
        <v>77842</v>
      </c>
      <c r="K28" s="220">
        <f t="array" ref="K28">IF(AND(ISBLANK(K21:K27)),"",SUM(K21:K27))</f>
        <v>151076</v>
      </c>
    </row>
    <row r="29" spans="1:920" s="37" customFormat="1" ht="13.5" customHeight="1" x14ac:dyDescent="0.3">
      <c r="A29" s="45"/>
      <c r="B29" s="45"/>
      <c r="C29" s="45"/>
      <c r="D29" s="45"/>
      <c r="E29" s="209"/>
      <c r="F29" s="211"/>
      <c r="G29" s="211"/>
      <c r="H29" s="211"/>
      <c r="I29" s="213"/>
      <c r="J29" s="214"/>
      <c r="K29" s="214"/>
    </row>
    <row r="30" spans="1:920" s="37" customFormat="1" ht="13.5" customHeight="1" x14ac:dyDescent="0.3">
      <c r="A30" s="45"/>
      <c r="B30" s="45"/>
      <c r="C30" s="45"/>
      <c r="D30" s="45"/>
      <c r="E30" s="215" t="s">
        <v>1999</v>
      </c>
      <c r="F30" s="208" t="s">
        <v>2346</v>
      </c>
      <c r="G30" s="204"/>
      <c r="H30" s="204"/>
      <c r="I30" s="205"/>
      <c r="J30" s="217"/>
      <c r="K30" s="217"/>
    </row>
    <row r="31" spans="1:920" s="37" customFormat="1" ht="13.5" customHeight="1" x14ac:dyDescent="0.3">
      <c r="A31" s="45">
        <v>0.09</v>
      </c>
      <c r="B31" s="45">
        <v>0.65</v>
      </c>
      <c r="C31" s="45" t="e">
        <f>IF(LEN(#REF!)=0,"",1+ABS((#REF!*A31)/LEN(#REF!))+A31)</f>
        <v>#REF!</v>
      </c>
      <c r="D31" s="45" t="str">
        <f t="shared" si="0"/>
        <v/>
      </c>
      <c r="E31" s="218" t="s">
        <v>2002</v>
      </c>
      <c r="F31" s="203" t="s">
        <v>2347</v>
      </c>
      <c r="G31" s="204"/>
      <c r="H31" s="205" t="s">
        <v>2338</v>
      </c>
      <c r="I31" s="205">
        <v>409</v>
      </c>
      <c r="J31" s="162">
        <v>-6240</v>
      </c>
      <c r="K31" s="162"/>
    </row>
    <row r="32" spans="1:920" s="37" customFormat="1" ht="13.5" customHeight="1" x14ac:dyDescent="0.3">
      <c r="A32" s="45">
        <v>0.1</v>
      </c>
      <c r="B32" s="45">
        <v>0.66</v>
      </c>
      <c r="C32" s="45">
        <f>IF(LEN(J31)=0,"",1+ABS((J31*A32)/LEN(J31))+A32)</f>
        <v>125.89999999999999</v>
      </c>
      <c r="D32" s="45" t="str">
        <f t="shared" si="0"/>
        <v/>
      </c>
      <c r="E32" s="218" t="s">
        <v>2004</v>
      </c>
      <c r="F32" s="203" t="s">
        <v>2348</v>
      </c>
      <c r="G32" s="204"/>
      <c r="H32" s="205" t="s">
        <v>2336</v>
      </c>
      <c r="I32" s="205">
        <v>410</v>
      </c>
      <c r="J32" s="270"/>
      <c r="K32" s="162"/>
    </row>
    <row r="33" spans="1:920" s="37" customFormat="1" ht="13.5" customHeight="1" x14ac:dyDescent="0.3">
      <c r="A33" s="45">
        <v>0.11</v>
      </c>
      <c r="B33" s="45">
        <v>0.67</v>
      </c>
      <c r="C33" s="45" t="str">
        <f t="shared" si="0"/>
        <v/>
      </c>
      <c r="D33" s="45" t="str">
        <f t="shared" si="0"/>
        <v/>
      </c>
      <c r="E33" s="218" t="s">
        <v>2005</v>
      </c>
      <c r="F33" s="203" t="s">
        <v>2349</v>
      </c>
      <c r="G33" s="204"/>
      <c r="H33" s="205" t="s">
        <v>2338</v>
      </c>
      <c r="I33" s="205">
        <v>411</v>
      </c>
      <c r="J33" s="162"/>
      <c r="K33" s="162"/>
    </row>
    <row r="34" spans="1:920" s="37" customFormat="1" ht="13.5" customHeight="1" x14ac:dyDescent="0.3">
      <c r="A34" s="45">
        <v>0.12</v>
      </c>
      <c r="B34" s="45">
        <v>0.68</v>
      </c>
      <c r="C34" s="45" t="str">
        <f t="shared" si="0"/>
        <v/>
      </c>
      <c r="D34" s="45" t="str">
        <f t="shared" si="0"/>
        <v/>
      </c>
      <c r="E34" s="218" t="s">
        <v>2007</v>
      </c>
      <c r="F34" s="203" t="s">
        <v>2350</v>
      </c>
      <c r="G34" s="204"/>
      <c r="H34" s="205" t="s">
        <v>2336</v>
      </c>
      <c r="I34" s="205">
        <v>412</v>
      </c>
      <c r="J34" s="162"/>
      <c r="K34" s="162"/>
    </row>
    <row r="35" spans="1:920" ht="13.5" customHeight="1" x14ac:dyDescent="0.3">
      <c r="A35" s="45">
        <v>0.13</v>
      </c>
      <c r="B35" s="45">
        <v>0.69</v>
      </c>
      <c r="C35" s="45" t="str">
        <f t="shared" si="0"/>
        <v/>
      </c>
      <c r="D35" s="45" t="str">
        <f t="shared" si="0"/>
        <v/>
      </c>
      <c r="E35" s="218" t="s">
        <v>2194</v>
      </c>
      <c r="F35" s="203" t="s">
        <v>2351</v>
      </c>
      <c r="G35" s="204"/>
      <c r="H35" s="205" t="s">
        <v>2338</v>
      </c>
      <c r="I35" s="205">
        <v>413</v>
      </c>
      <c r="J35" s="162"/>
      <c r="K35" s="162"/>
    </row>
    <row r="36" spans="1:920" ht="13.5" customHeight="1" x14ac:dyDescent="0.3">
      <c r="A36" s="45">
        <v>0.14000000000000001</v>
      </c>
      <c r="B36" s="45">
        <v>0.7</v>
      </c>
      <c r="C36" s="45" t="str">
        <f>IF(LEN(J36)=0,"",1+ABS((J36*A36)/LEN(J36))+A36)</f>
        <v/>
      </c>
      <c r="D36" s="45" t="str">
        <f t="shared" si="0"/>
        <v/>
      </c>
      <c r="E36" s="218" t="s">
        <v>2196</v>
      </c>
      <c r="F36" s="207" t="s">
        <v>2352</v>
      </c>
      <c r="G36" s="219"/>
      <c r="H36" s="205" t="s">
        <v>2336</v>
      </c>
      <c r="I36" s="205">
        <v>414</v>
      </c>
      <c r="J36" s="162"/>
      <c r="K36" s="163"/>
    </row>
    <row r="37" spans="1:920" ht="7.5" customHeight="1" x14ac:dyDescent="0.3">
      <c r="E37" s="221"/>
      <c r="F37" s="222"/>
      <c r="G37" s="222"/>
      <c r="H37" s="223"/>
      <c r="I37" s="224"/>
      <c r="J37" s="225"/>
      <c r="K37" s="226"/>
    </row>
    <row r="38" spans="1:920" s="36" customFormat="1" ht="21.75" customHeight="1" x14ac:dyDescent="0.25">
      <c r="A38" s="39"/>
      <c r="B38" s="39"/>
      <c r="C38" s="39"/>
      <c r="D38" s="39"/>
      <c r="H38" s="58"/>
      <c r="I38" s="227"/>
      <c r="J38" s="40"/>
      <c r="K38" s="35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</row>
    <row r="39" spans="1:920" s="150" customFormat="1" ht="13.2" x14ac:dyDescent="0.25">
      <c r="E39" s="228"/>
      <c r="H39" s="161"/>
      <c r="J39" s="145"/>
      <c r="K39" s="148" t="s">
        <v>2353</v>
      </c>
    </row>
    <row r="40" spans="1:920" ht="30.75" customHeight="1" x14ac:dyDescent="0.3">
      <c r="E40" s="177" t="s">
        <v>1974</v>
      </c>
      <c r="F40" s="178" t="s">
        <v>1969</v>
      </c>
      <c r="G40" s="178" t="s">
        <v>1975</v>
      </c>
      <c r="H40" s="179" t="s">
        <v>2333</v>
      </c>
      <c r="I40" s="179" t="s">
        <v>1976</v>
      </c>
      <c r="J40" s="179" t="str">
        <f>J17</f>
        <v>Od 01.01. do 30.06.
tekuće godine</v>
      </c>
      <c r="K40" s="179" t="str">
        <f>K17</f>
        <v>Od 01.01. do 30.06.
prethodne godine</v>
      </c>
    </row>
    <row r="41" spans="1:920" s="51" customFormat="1" ht="12.75" customHeight="1" x14ac:dyDescent="0.3">
      <c r="A41" s="49"/>
      <c r="B41" s="49"/>
      <c r="C41" s="49"/>
      <c r="D41" s="49"/>
      <c r="E41" s="180">
        <v>1</v>
      </c>
      <c r="F41" s="181">
        <v>2</v>
      </c>
      <c r="G41" s="181">
        <v>3</v>
      </c>
      <c r="H41" s="181">
        <v>4</v>
      </c>
      <c r="I41" s="182">
        <v>5</v>
      </c>
      <c r="J41" s="182">
        <v>6</v>
      </c>
      <c r="K41" s="182">
        <v>7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  <c r="SA41" s="50"/>
      <c r="SB41" s="50"/>
      <c r="SC41" s="50"/>
      <c r="SD41" s="50"/>
      <c r="SE41" s="50"/>
      <c r="SF41" s="50"/>
      <c r="SG41" s="50"/>
      <c r="SH41" s="50"/>
      <c r="SI41" s="50"/>
      <c r="SJ41" s="50"/>
      <c r="SK41" s="50"/>
      <c r="SL41" s="50"/>
      <c r="SM41" s="50"/>
      <c r="SN41" s="50"/>
      <c r="SO41" s="50"/>
      <c r="SP41" s="50"/>
      <c r="SQ41" s="50"/>
      <c r="SR41" s="50"/>
      <c r="SS41" s="50"/>
      <c r="ST41" s="50"/>
      <c r="SU41" s="50"/>
      <c r="SV41" s="50"/>
      <c r="SW41" s="50"/>
      <c r="SX41" s="50"/>
      <c r="SY41" s="50"/>
      <c r="SZ41" s="50"/>
      <c r="TA41" s="50"/>
      <c r="TB41" s="50"/>
      <c r="TC41" s="50"/>
      <c r="TD41" s="50"/>
      <c r="TE41" s="50"/>
      <c r="TF41" s="50"/>
      <c r="TG41" s="50"/>
      <c r="TH41" s="50"/>
      <c r="TI41" s="50"/>
      <c r="TJ41" s="50"/>
      <c r="TK41" s="50"/>
      <c r="TL41" s="50"/>
      <c r="TM41" s="50"/>
      <c r="TN41" s="50"/>
      <c r="TO41" s="50"/>
      <c r="TP41" s="50"/>
      <c r="TQ41" s="50"/>
      <c r="TR41" s="50"/>
      <c r="TS41" s="50"/>
      <c r="TT41" s="50"/>
      <c r="TU41" s="50"/>
      <c r="TV41" s="50"/>
      <c r="TW41" s="50"/>
      <c r="TX41" s="50"/>
      <c r="TY41" s="50"/>
      <c r="TZ41" s="50"/>
      <c r="UA41" s="50"/>
      <c r="UB41" s="50"/>
      <c r="UC41" s="50"/>
      <c r="UD41" s="50"/>
      <c r="UE41" s="50"/>
      <c r="UF41" s="50"/>
      <c r="UG41" s="50"/>
      <c r="UH41" s="50"/>
      <c r="UI41" s="50"/>
      <c r="UJ41" s="50"/>
      <c r="UK41" s="50"/>
      <c r="UL41" s="50"/>
      <c r="UM41" s="50"/>
      <c r="UN41" s="50"/>
      <c r="UO41" s="50"/>
      <c r="UP41" s="50"/>
      <c r="UQ41" s="50"/>
      <c r="UR41" s="50"/>
      <c r="US41" s="50"/>
      <c r="UT41" s="50"/>
      <c r="UU41" s="50"/>
      <c r="UV41" s="50"/>
      <c r="UW41" s="50"/>
      <c r="UX41" s="50"/>
      <c r="UY41" s="50"/>
      <c r="UZ41" s="50"/>
      <c r="VA41" s="50"/>
      <c r="VB41" s="50"/>
      <c r="VC41" s="50"/>
      <c r="VD41" s="50"/>
      <c r="VE41" s="50"/>
      <c r="VF41" s="50"/>
      <c r="VG41" s="50"/>
      <c r="VH41" s="50"/>
      <c r="VI41" s="50"/>
      <c r="VJ41" s="50"/>
      <c r="VK41" s="50"/>
      <c r="VL41" s="50"/>
      <c r="VM41" s="50"/>
      <c r="VN41" s="50"/>
      <c r="VO41" s="50"/>
      <c r="VP41" s="50"/>
      <c r="VQ41" s="50"/>
      <c r="VR41" s="50"/>
      <c r="VS41" s="50"/>
      <c r="VT41" s="50"/>
      <c r="VU41" s="50"/>
      <c r="VV41" s="50"/>
      <c r="VW41" s="50"/>
      <c r="VX41" s="50"/>
      <c r="VY41" s="50"/>
      <c r="VZ41" s="50"/>
      <c r="WA41" s="50"/>
      <c r="WB41" s="50"/>
      <c r="WC41" s="50"/>
      <c r="WD41" s="50"/>
      <c r="WE41" s="50"/>
      <c r="WF41" s="50"/>
      <c r="WG41" s="50"/>
      <c r="WH41" s="50"/>
      <c r="WI41" s="50"/>
      <c r="WJ41" s="50"/>
      <c r="WK41" s="50"/>
      <c r="WL41" s="50"/>
      <c r="WM41" s="50"/>
      <c r="WN41" s="50"/>
      <c r="WO41" s="50"/>
      <c r="WP41" s="50"/>
      <c r="WQ41" s="50"/>
      <c r="WR41" s="50"/>
      <c r="WS41" s="50"/>
      <c r="WT41" s="50"/>
      <c r="WU41" s="50"/>
      <c r="WV41" s="50"/>
      <c r="WW41" s="50"/>
      <c r="WX41" s="50"/>
      <c r="WY41" s="50"/>
      <c r="WZ41" s="50"/>
      <c r="XA41" s="50"/>
      <c r="XB41" s="50"/>
      <c r="XC41" s="50"/>
      <c r="XD41" s="50"/>
      <c r="XE41" s="50"/>
      <c r="XF41" s="50"/>
      <c r="XG41" s="50"/>
      <c r="XH41" s="50"/>
      <c r="XI41" s="50"/>
      <c r="XJ41" s="50"/>
      <c r="XK41" s="50"/>
      <c r="XL41" s="50"/>
      <c r="XM41" s="50"/>
      <c r="XN41" s="50"/>
      <c r="XO41" s="50"/>
      <c r="XP41" s="50"/>
      <c r="XQ41" s="50"/>
      <c r="XR41" s="50"/>
      <c r="XS41" s="50"/>
      <c r="XT41" s="50"/>
      <c r="XU41" s="50"/>
      <c r="XV41" s="50"/>
      <c r="XW41" s="50"/>
      <c r="XX41" s="50"/>
      <c r="XY41" s="50"/>
      <c r="XZ41" s="50"/>
      <c r="YA41" s="50"/>
      <c r="YB41" s="50"/>
      <c r="YC41" s="50"/>
      <c r="YD41" s="50"/>
      <c r="YE41" s="50"/>
      <c r="YF41" s="50"/>
      <c r="YG41" s="50"/>
      <c r="YH41" s="50"/>
      <c r="YI41" s="50"/>
      <c r="YJ41" s="50"/>
      <c r="YK41" s="50"/>
      <c r="YL41" s="50"/>
      <c r="YM41" s="50"/>
      <c r="YN41" s="50"/>
      <c r="YO41" s="50"/>
      <c r="YP41" s="50"/>
      <c r="YQ41" s="50"/>
      <c r="YR41" s="50"/>
      <c r="YS41" s="50"/>
      <c r="YT41" s="50"/>
      <c r="YU41" s="50"/>
      <c r="YV41" s="50"/>
      <c r="YW41" s="50"/>
      <c r="YX41" s="50"/>
      <c r="YY41" s="50"/>
      <c r="YZ41" s="50"/>
      <c r="ZA41" s="50"/>
      <c r="ZB41" s="50"/>
      <c r="ZC41" s="50"/>
      <c r="ZD41" s="50"/>
      <c r="ZE41" s="50"/>
      <c r="ZF41" s="50"/>
      <c r="ZG41" s="50"/>
      <c r="ZH41" s="50"/>
      <c r="ZI41" s="50"/>
      <c r="ZJ41" s="50"/>
      <c r="ZK41" s="50"/>
      <c r="ZL41" s="50"/>
      <c r="ZM41" s="50"/>
      <c r="ZN41" s="50"/>
      <c r="ZO41" s="50"/>
      <c r="ZP41" s="50"/>
      <c r="ZQ41" s="50"/>
      <c r="ZR41" s="50"/>
      <c r="ZS41" s="50"/>
      <c r="ZT41" s="50"/>
      <c r="ZU41" s="50"/>
      <c r="ZV41" s="50"/>
      <c r="ZW41" s="50"/>
      <c r="ZX41" s="50"/>
      <c r="ZY41" s="50"/>
      <c r="ZZ41" s="50"/>
      <c r="AAA41" s="50"/>
      <c r="AAB41" s="50"/>
      <c r="AAC41" s="50"/>
      <c r="AAD41" s="50"/>
      <c r="AAE41" s="50"/>
      <c r="AAF41" s="50"/>
      <c r="AAG41" s="50"/>
      <c r="AAH41" s="50"/>
      <c r="AAI41" s="50"/>
      <c r="AAJ41" s="50"/>
      <c r="AAK41" s="50"/>
      <c r="AAL41" s="50"/>
      <c r="AAM41" s="50"/>
      <c r="AAN41" s="50"/>
      <c r="AAO41" s="50"/>
      <c r="AAP41" s="50"/>
      <c r="AAQ41" s="50"/>
      <c r="AAR41" s="50"/>
      <c r="AAS41" s="50"/>
      <c r="AAT41" s="50"/>
      <c r="AAU41" s="50"/>
      <c r="AAV41" s="50"/>
      <c r="AAW41" s="50"/>
      <c r="AAX41" s="50"/>
      <c r="AAY41" s="50"/>
      <c r="AAZ41" s="50"/>
      <c r="ABA41" s="50"/>
      <c r="ABB41" s="50"/>
      <c r="ABC41" s="50"/>
      <c r="ABD41" s="50"/>
      <c r="ABE41" s="50"/>
      <c r="ABF41" s="50"/>
      <c r="ABG41" s="50"/>
      <c r="ABH41" s="50"/>
      <c r="ABI41" s="50"/>
      <c r="ABJ41" s="50"/>
      <c r="ABK41" s="50"/>
      <c r="ABL41" s="50"/>
      <c r="ABM41" s="50"/>
      <c r="ABN41" s="50"/>
      <c r="ABO41" s="50"/>
      <c r="ABP41" s="50"/>
      <c r="ABQ41" s="50"/>
      <c r="ABR41" s="50"/>
      <c r="ABS41" s="50"/>
      <c r="ABT41" s="50"/>
      <c r="ABU41" s="50"/>
      <c r="ABV41" s="50"/>
      <c r="ABW41" s="50"/>
      <c r="ABX41" s="50"/>
      <c r="ABY41" s="50"/>
      <c r="ABZ41" s="50"/>
      <c r="ACA41" s="50"/>
      <c r="ACB41" s="50"/>
      <c r="ACC41" s="50"/>
      <c r="ACD41" s="50"/>
      <c r="ACE41" s="50"/>
      <c r="ACF41" s="50"/>
      <c r="ACG41" s="50"/>
      <c r="ACH41" s="50"/>
      <c r="ACI41" s="50"/>
      <c r="ACJ41" s="50"/>
      <c r="ACK41" s="50"/>
      <c r="ACL41" s="50"/>
      <c r="ACM41" s="50"/>
      <c r="ACN41" s="50"/>
      <c r="ACO41" s="50"/>
      <c r="ACP41" s="50"/>
      <c r="ACQ41" s="50"/>
      <c r="ACR41" s="50"/>
      <c r="ACS41" s="50"/>
      <c r="ACT41" s="50"/>
      <c r="ACU41" s="50"/>
      <c r="ACV41" s="50"/>
      <c r="ACW41" s="50"/>
      <c r="ACX41" s="50"/>
      <c r="ACY41" s="50"/>
      <c r="ACZ41" s="50"/>
      <c r="ADA41" s="50"/>
      <c r="ADB41" s="50"/>
      <c r="ADC41" s="50"/>
      <c r="ADD41" s="50"/>
      <c r="ADE41" s="50"/>
      <c r="ADF41" s="50"/>
      <c r="ADG41" s="50"/>
      <c r="ADH41" s="50"/>
      <c r="ADI41" s="50"/>
      <c r="ADJ41" s="50"/>
      <c r="ADK41" s="50"/>
      <c r="ADL41" s="50"/>
      <c r="ADM41" s="50"/>
      <c r="ADN41" s="50"/>
      <c r="ADO41" s="50"/>
      <c r="ADP41" s="50"/>
      <c r="ADQ41" s="50"/>
      <c r="ADR41" s="50"/>
      <c r="ADS41" s="50"/>
      <c r="ADT41" s="50"/>
      <c r="ADU41" s="50"/>
      <c r="ADV41" s="50"/>
      <c r="ADW41" s="50"/>
      <c r="ADX41" s="50"/>
      <c r="ADY41" s="50"/>
      <c r="ADZ41" s="50"/>
      <c r="AEA41" s="50"/>
      <c r="AEB41" s="50"/>
      <c r="AEC41" s="50"/>
      <c r="AED41" s="50"/>
      <c r="AEE41" s="50"/>
      <c r="AEF41" s="50"/>
      <c r="AEG41" s="50"/>
      <c r="AEH41" s="50"/>
      <c r="AEI41" s="50"/>
      <c r="AEJ41" s="50"/>
      <c r="AEK41" s="50"/>
      <c r="AEL41" s="50"/>
      <c r="AEM41" s="50"/>
      <c r="AEN41" s="50"/>
      <c r="AEO41" s="50"/>
      <c r="AEP41" s="50"/>
      <c r="AEQ41" s="50"/>
      <c r="AER41" s="50"/>
      <c r="AES41" s="50"/>
      <c r="AET41" s="50"/>
      <c r="AEU41" s="50"/>
      <c r="AEV41" s="50"/>
      <c r="AEW41" s="50"/>
      <c r="AEX41" s="50"/>
      <c r="AEY41" s="50"/>
      <c r="AEZ41" s="50"/>
      <c r="AFA41" s="50"/>
      <c r="AFB41" s="50"/>
      <c r="AFC41" s="50"/>
      <c r="AFD41" s="50"/>
      <c r="AFE41" s="50"/>
      <c r="AFF41" s="50"/>
      <c r="AFG41" s="50"/>
      <c r="AFH41" s="50"/>
      <c r="AFI41" s="50"/>
      <c r="AFJ41" s="50"/>
      <c r="AFK41" s="50"/>
      <c r="AFL41" s="50"/>
      <c r="AFM41" s="50"/>
      <c r="AFN41" s="50"/>
      <c r="AFO41" s="50"/>
      <c r="AFP41" s="50"/>
      <c r="AFQ41" s="50"/>
      <c r="AFR41" s="50"/>
      <c r="AFS41" s="50"/>
      <c r="AFT41" s="50"/>
      <c r="AFU41" s="50"/>
      <c r="AFV41" s="50"/>
      <c r="AFW41" s="50"/>
      <c r="AFX41" s="50"/>
      <c r="AFY41" s="50"/>
      <c r="AFZ41" s="50"/>
      <c r="AGA41" s="50"/>
      <c r="AGB41" s="50"/>
      <c r="AGC41" s="50"/>
      <c r="AGD41" s="50"/>
      <c r="AGE41" s="50"/>
      <c r="AGF41" s="50"/>
      <c r="AGG41" s="50"/>
      <c r="AGH41" s="50"/>
      <c r="AGI41" s="50"/>
      <c r="AGJ41" s="50"/>
      <c r="AGK41" s="50"/>
      <c r="AGL41" s="50"/>
      <c r="AGM41" s="50"/>
      <c r="AGN41" s="50"/>
      <c r="AGO41" s="50"/>
      <c r="AGP41" s="50"/>
      <c r="AGQ41" s="50"/>
      <c r="AGR41" s="50"/>
      <c r="AGS41" s="50"/>
      <c r="AGT41" s="50"/>
      <c r="AGU41" s="50"/>
      <c r="AGV41" s="50"/>
      <c r="AGW41" s="50"/>
      <c r="AGX41" s="50"/>
      <c r="AGY41" s="50"/>
      <c r="AGZ41" s="50"/>
      <c r="AHA41" s="50"/>
      <c r="AHB41" s="50"/>
      <c r="AHC41" s="50"/>
      <c r="AHD41" s="50"/>
      <c r="AHE41" s="50"/>
      <c r="AHF41" s="50"/>
      <c r="AHG41" s="50"/>
      <c r="AHH41" s="50"/>
      <c r="AHI41" s="50"/>
      <c r="AHJ41" s="50"/>
      <c r="AHK41" s="50"/>
      <c r="AHL41" s="50"/>
      <c r="AHM41" s="50"/>
      <c r="AHN41" s="50"/>
      <c r="AHO41" s="50"/>
      <c r="AHP41" s="50"/>
      <c r="AHQ41" s="50"/>
      <c r="AHR41" s="50"/>
      <c r="AHS41" s="50"/>
      <c r="AHT41" s="50"/>
      <c r="AHU41" s="50"/>
      <c r="AHV41" s="50"/>
      <c r="AHW41" s="50"/>
      <c r="AHX41" s="50"/>
      <c r="AHY41" s="50"/>
      <c r="AHZ41" s="50"/>
      <c r="AIA41" s="50"/>
      <c r="AIB41" s="50"/>
      <c r="AIC41" s="50"/>
      <c r="AID41" s="50"/>
      <c r="AIE41" s="50"/>
      <c r="AIF41" s="50"/>
      <c r="AIG41" s="50"/>
      <c r="AIH41" s="50"/>
      <c r="AII41" s="50"/>
      <c r="AIJ41" s="50"/>
    </row>
    <row r="42" spans="1:920" ht="13.5" customHeight="1" x14ac:dyDescent="0.3">
      <c r="A42" s="45">
        <v>0.15</v>
      </c>
      <c r="B42" s="45">
        <v>0.71</v>
      </c>
      <c r="C42" s="45" t="str">
        <f>IF(LEN(J42)=0,"",1+ABS((J42*A42)/LEN(J42))+A42)</f>
        <v/>
      </c>
      <c r="D42" s="45" t="str">
        <f>IF(LEN(K42)=0,"",1+ABS((K42*B42)/LEN(K42))+B42)</f>
        <v/>
      </c>
      <c r="E42" s="218" t="s">
        <v>2198</v>
      </c>
      <c r="F42" s="207" t="s">
        <v>2354</v>
      </c>
      <c r="G42" s="219"/>
      <c r="H42" s="205" t="s">
        <v>2338</v>
      </c>
      <c r="I42" s="205">
        <v>415</v>
      </c>
      <c r="J42" s="162"/>
      <c r="K42" s="163"/>
    </row>
    <row r="43" spans="1:920" ht="13.5" customHeight="1" x14ac:dyDescent="0.3">
      <c r="A43" s="45">
        <v>0.16</v>
      </c>
      <c r="B43" s="45">
        <v>0.72</v>
      </c>
      <c r="C43" s="45" t="str">
        <f t="shared" ref="C43:D65" si="1">IF(LEN(J43)=0,"",1+ABS((J43*A43)/LEN(J43))+A43)</f>
        <v/>
      </c>
      <c r="D43" s="45" t="str">
        <f t="shared" si="1"/>
        <v/>
      </c>
      <c r="E43" s="218" t="s">
        <v>2200</v>
      </c>
      <c r="F43" s="207" t="s">
        <v>2355</v>
      </c>
      <c r="G43" s="219"/>
      <c r="H43" s="205" t="s">
        <v>2336</v>
      </c>
      <c r="I43" s="205">
        <v>416</v>
      </c>
      <c r="J43" s="162"/>
      <c r="K43" s="163"/>
    </row>
    <row r="44" spans="1:920" s="37" customFormat="1" ht="13.5" customHeight="1" x14ac:dyDescent="0.3">
      <c r="A44" s="45">
        <v>0.17</v>
      </c>
      <c r="B44" s="45">
        <v>0.73</v>
      </c>
      <c r="C44" s="45" t="str">
        <f t="shared" si="1"/>
        <v/>
      </c>
      <c r="D44" s="45" t="str">
        <f t="shared" si="1"/>
        <v/>
      </c>
      <c r="E44" s="183" t="s">
        <v>2202</v>
      </c>
      <c r="F44" s="189" t="s">
        <v>2356</v>
      </c>
      <c r="G44" s="185"/>
      <c r="H44" s="185" t="s">
        <v>2336</v>
      </c>
      <c r="I44" s="205">
        <v>417</v>
      </c>
      <c r="J44" s="112"/>
      <c r="K44" s="112"/>
    </row>
    <row r="45" spans="1:920" s="37" customFormat="1" ht="13.5" customHeight="1" x14ac:dyDescent="0.3">
      <c r="A45" s="45">
        <v>0.18</v>
      </c>
      <c r="B45" s="45">
        <v>0.74</v>
      </c>
      <c r="C45" s="45" t="str">
        <f t="shared" si="1"/>
        <v/>
      </c>
      <c r="D45" s="45" t="str">
        <f t="shared" si="1"/>
        <v/>
      </c>
      <c r="E45" s="183" t="s">
        <v>2357</v>
      </c>
      <c r="F45" s="189" t="s">
        <v>2358</v>
      </c>
      <c r="G45" s="185"/>
      <c r="H45" s="185" t="s">
        <v>2338</v>
      </c>
      <c r="I45" s="205">
        <v>418</v>
      </c>
      <c r="J45" s="112"/>
      <c r="K45" s="112"/>
    </row>
    <row r="46" spans="1:920" s="37" customFormat="1" ht="13.5" customHeight="1" x14ac:dyDescent="0.3">
      <c r="A46" s="45">
        <v>0.19</v>
      </c>
      <c r="B46" s="45">
        <v>0.75</v>
      </c>
      <c r="C46" s="45" t="str">
        <f t="shared" si="1"/>
        <v/>
      </c>
      <c r="D46" s="45" t="str">
        <f t="shared" si="1"/>
        <v/>
      </c>
      <c r="E46" s="183" t="s">
        <v>2359</v>
      </c>
      <c r="F46" s="189" t="s">
        <v>2360</v>
      </c>
      <c r="G46" s="185"/>
      <c r="H46" s="185" t="s">
        <v>2336</v>
      </c>
      <c r="I46" s="205">
        <v>419</v>
      </c>
      <c r="J46" s="112"/>
      <c r="K46" s="112"/>
    </row>
    <row r="47" spans="1:920" s="37" customFormat="1" ht="13.5" customHeight="1" x14ac:dyDescent="0.3">
      <c r="A47" s="45">
        <v>0.2</v>
      </c>
      <c r="B47" s="45">
        <v>0.76</v>
      </c>
      <c r="C47" s="45" t="str">
        <f t="shared" si="1"/>
        <v/>
      </c>
      <c r="D47" s="45" t="str">
        <f t="shared" si="1"/>
        <v/>
      </c>
      <c r="E47" s="183" t="s">
        <v>2361</v>
      </c>
      <c r="F47" s="189" t="s">
        <v>2362</v>
      </c>
      <c r="G47" s="185"/>
      <c r="H47" s="185" t="s">
        <v>2338</v>
      </c>
      <c r="I47" s="205">
        <v>420</v>
      </c>
      <c r="J47" s="112"/>
      <c r="K47" s="112"/>
    </row>
    <row r="48" spans="1:920" s="37" customFormat="1" ht="13.5" customHeight="1" x14ac:dyDescent="0.3">
      <c r="A48" s="45">
        <v>0.21</v>
      </c>
      <c r="B48" s="45">
        <v>0.77</v>
      </c>
      <c r="C48" s="45" t="str">
        <f t="shared" si="1"/>
        <v/>
      </c>
      <c r="D48" s="45" t="str">
        <f t="shared" si="1"/>
        <v/>
      </c>
      <c r="E48" s="183" t="s">
        <v>2363</v>
      </c>
      <c r="F48" s="189" t="s">
        <v>2364</v>
      </c>
      <c r="G48" s="185"/>
      <c r="H48" s="185" t="s">
        <v>2336</v>
      </c>
      <c r="I48" s="205">
        <v>421</v>
      </c>
      <c r="J48" s="112"/>
      <c r="K48" s="112"/>
    </row>
    <row r="49" spans="1:11" s="37" customFormat="1" ht="13.5" customHeight="1" x14ac:dyDescent="0.3">
      <c r="A49" s="45">
        <v>0.22</v>
      </c>
      <c r="B49" s="45">
        <v>0.78</v>
      </c>
      <c r="C49" s="45" t="str">
        <f t="shared" si="1"/>
        <v/>
      </c>
      <c r="D49" s="45" t="str">
        <f t="shared" si="1"/>
        <v/>
      </c>
      <c r="E49" s="183" t="s">
        <v>2365</v>
      </c>
      <c r="F49" s="189" t="s">
        <v>2366</v>
      </c>
      <c r="G49" s="185"/>
      <c r="H49" s="185" t="s">
        <v>2338</v>
      </c>
      <c r="I49" s="205">
        <v>422</v>
      </c>
      <c r="J49" s="112"/>
      <c r="K49" s="112"/>
    </row>
    <row r="50" spans="1:11" s="37" customFormat="1" ht="13.5" customHeight="1" x14ac:dyDescent="0.3">
      <c r="A50" s="45">
        <v>0.23</v>
      </c>
      <c r="B50" s="45">
        <v>0.79</v>
      </c>
      <c r="C50" s="45" t="str">
        <f t="shared" si="1"/>
        <v/>
      </c>
      <c r="D50" s="45" t="str">
        <f t="shared" si="1"/>
        <v/>
      </c>
      <c r="E50" s="183" t="s">
        <v>2367</v>
      </c>
      <c r="F50" s="189" t="s">
        <v>2368</v>
      </c>
      <c r="G50" s="185"/>
      <c r="H50" s="185" t="s">
        <v>2336</v>
      </c>
      <c r="I50" s="205">
        <v>423</v>
      </c>
      <c r="J50" s="112"/>
      <c r="K50" s="112"/>
    </row>
    <row r="51" spans="1:11" s="37" customFormat="1" ht="13.5" customHeight="1" x14ac:dyDescent="0.3">
      <c r="A51" s="45">
        <v>0.24</v>
      </c>
      <c r="B51" s="45">
        <v>0.8</v>
      </c>
      <c r="C51" s="45" t="str">
        <f t="shared" si="1"/>
        <v/>
      </c>
      <c r="D51" s="45" t="str">
        <f t="shared" si="1"/>
        <v/>
      </c>
      <c r="E51" s="183" t="s">
        <v>2369</v>
      </c>
      <c r="F51" s="189" t="s">
        <v>2370</v>
      </c>
      <c r="G51" s="185"/>
      <c r="H51" s="185" t="s">
        <v>2336</v>
      </c>
      <c r="I51" s="205">
        <v>424</v>
      </c>
      <c r="J51" s="112"/>
      <c r="K51" s="112"/>
    </row>
    <row r="52" spans="1:11" s="37" customFormat="1" ht="13.5" customHeight="1" x14ac:dyDescent="0.3">
      <c r="A52" s="45">
        <v>0.25</v>
      </c>
      <c r="B52" s="45">
        <v>0.81</v>
      </c>
      <c r="C52" s="45" t="str">
        <f t="shared" si="1"/>
        <v/>
      </c>
      <c r="D52" s="45" t="str">
        <f t="shared" si="1"/>
        <v/>
      </c>
      <c r="E52" s="183" t="s">
        <v>2371</v>
      </c>
      <c r="F52" s="189" t="s">
        <v>2372</v>
      </c>
      <c r="G52" s="185"/>
      <c r="H52" s="185" t="s">
        <v>2336</v>
      </c>
      <c r="I52" s="205">
        <v>425</v>
      </c>
      <c r="J52" s="112"/>
      <c r="K52" s="112"/>
    </row>
    <row r="53" spans="1:11" s="37" customFormat="1" ht="13.5" customHeight="1" x14ac:dyDescent="0.3">
      <c r="A53" s="45">
        <v>0.26</v>
      </c>
      <c r="B53" s="45">
        <v>0.82</v>
      </c>
      <c r="C53" s="45" t="str">
        <f t="shared" si="1"/>
        <v/>
      </c>
      <c r="D53" s="45" t="str">
        <f t="shared" si="1"/>
        <v/>
      </c>
      <c r="E53" s="183" t="s">
        <v>2373</v>
      </c>
      <c r="F53" s="189" t="s">
        <v>2374</v>
      </c>
      <c r="G53" s="185"/>
      <c r="H53" s="185" t="s">
        <v>2336</v>
      </c>
      <c r="I53" s="205">
        <v>426</v>
      </c>
      <c r="J53" s="112"/>
      <c r="K53" s="112"/>
    </row>
    <row r="54" spans="1:11" s="37" customFormat="1" ht="13.5" customHeight="1" x14ac:dyDescent="0.3">
      <c r="A54" s="45">
        <v>0.27</v>
      </c>
      <c r="B54" s="45">
        <v>0.83</v>
      </c>
      <c r="C54" s="45" t="str">
        <f t="shared" si="1"/>
        <v/>
      </c>
      <c r="D54" s="45" t="str">
        <f t="shared" si="1"/>
        <v/>
      </c>
      <c r="E54" s="183" t="s">
        <v>2375</v>
      </c>
      <c r="F54" s="189" t="s">
        <v>2376</v>
      </c>
      <c r="G54" s="185"/>
      <c r="H54" s="185" t="s">
        <v>2338</v>
      </c>
      <c r="I54" s="205">
        <v>427</v>
      </c>
      <c r="J54" s="112"/>
      <c r="K54" s="112"/>
    </row>
    <row r="55" spans="1:11" s="37" customFormat="1" ht="13.5" customHeight="1" x14ac:dyDescent="0.3">
      <c r="A55" s="45">
        <v>0.28000000000000003</v>
      </c>
      <c r="B55" s="45">
        <v>0.84</v>
      </c>
      <c r="C55" s="45" t="str">
        <f t="shared" si="1"/>
        <v/>
      </c>
      <c r="D55" s="45" t="str">
        <f t="shared" si="1"/>
        <v/>
      </c>
      <c r="E55" s="183" t="s">
        <v>2377</v>
      </c>
      <c r="F55" s="189" t="s">
        <v>2378</v>
      </c>
      <c r="G55" s="185"/>
      <c r="H55" s="185" t="s">
        <v>2336</v>
      </c>
      <c r="I55" s="205">
        <v>428</v>
      </c>
      <c r="J55" s="112"/>
      <c r="K55" s="112"/>
    </row>
    <row r="56" spans="1:11" s="37" customFormat="1" ht="13.5" customHeight="1" x14ac:dyDescent="0.3">
      <c r="A56" s="45">
        <v>0.28999999999999998</v>
      </c>
      <c r="B56" s="45">
        <v>0.85</v>
      </c>
      <c r="C56" s="45" t="str">
        <f t="shared" si="1"/>
        <v/>
      </c>
      <c r="D56" s="45" t="str">
        <f t="shared" si="1"/>
        <v/>
      </c>
      <c r="E56" s="183" t="s">
        <v>2379</v>
      </c>
      <c r="F56" s="189" t="s">
        <v>2380</v>
      </c>
      <c r="G56" s="185"/>
      <c r="H56" s="185" t="s">
        <v>2338</v>
      </c>
      <c r="I56" s="205">
        <v>429</v>
      </c>
      <c r="J56" s="112"/>
      <c r="K56" s="112"/>
    </row>
    <row r="57" spans="1:11" s="37" customFormat="1" ht="13.5" customHeight="1" x14ac:dyDescent="0.3">
      <c r="A57" s="45">
        <v>0.3</v>
      </c>
      <c r="B57" s="45">
        <v>0.86</v>
      </c>
      <c r="C57" s="45" t="str">
        <f t="shared" si="1"/>
        <v/>
      </c>
      <c r="D57" s="45" t="str">
        <f t="shared" si="1"/>
        <v/>
      </c>
      <c r="E57" s="183" t="s">
        <v>2381</v>
      </c>
      <c r="F57" s="189" t="s">
        <v>2382</v>
      </c>
      <c r="G57" s="185"/>
      <c r="H57" s="185" t="s">
        <v>2336</v>
      </c>
      <c r="I57" s="205">
        <v>430</v>
      </c>
      <c r="J57" s="112"/>
      <c r="K57" s="112"/>
    </row>
    <row r="58" spans="1:11" s="37" customFormat="1" ht="13.5" customHeight="1" x14ac:dyDescent="0.3">
      <c r="A58" s="45">
        <v>0.31</v>
      </c>
      <c r="B58" s="45">
        <v>0.87</v>
      </c>
      <c r="C58" s="45" t="str">
        <f t="shared" si="1"/>
        <v/>
      </c>
      <c r="D58" s="45" t="str">
        <f t="shared" si="1"/>
        <v/>
      </c>
      <c r="E58" s="183" t="s">
        <v>2383</v>
      </c>
      <c r="F58" s="189" t="s">
        <v>2384</v>
      </c>
      <c r="G58" s="185"/>
      <c r="H58" s="185" t="s">
        <v>2338</v>
      </c>
      <c r="I58" s="205">
        <v>431</v>
      </c>
      <c r="J58" s="112"/>
      <c r="K58" s="112"/>
    </row>
    <row r="59" spans="1:11" s="37" customFormat="1" ht="13.5" customHeight="1" x14ac:dyDescent="0.3">
      <c r="A59" s="45">
        <v>0.32</v>
      </c>
      <c r="B59" s="45">
        <v>0.88</v>
      </c>
      <c r="C59" s="45" t="str">
        <f t="shared" si="1"/>
        <v/>
      </c>
      <c r="D59" s="45" t="str">
        <f t="shared" si="1"/>
        <v/>
      </c>
      <c r="E59" s="183" t="s">
        <v>2385</v>
      </c>
      <c r="F59" s="189" t="s">
        <v>2386</v>
      </c>
      <c r="G59" s="185"/>
      <c r="H59" s="185" t="s">
        <v>2336</v>
      </c>
      <c r="I59" s="205">
        <v>432</v>
      </c>
      <c r="J59" s="112"/>
      <c r="K59" s="112"/>
    </row>
    <row r="60" spans="1:11" s="37" customFormat="1" ht="13.5" customHeight="1" x14ac:dyDescent="0.3">
      <c r="A60" s="45">
        <v>0.33</v>
      </c>
      <c r="B60" s="45">
        <v>0.89</v>
      </c>
      <c r="C60" s="45" t="str">
        <f t="shared" si="1"/>
        <v/>
      </c>
      <c r="D60" s="45" t="str">
        <f t="shared" si="1"/>
        <v/>
      </c>
      <c r="E60" s="183" t="s">
        <v>2387</v>
      </c>
      <c r="F60" s="189" t="s">
        <v>2388</v>
      </c>
      <c r="G60" s="185"/>
      <c r="H60" s="185" t="s">
        <v>2336</v>
      </c>
      <c r="I60" s="205">
        <v>433</v>
      </c>
      <c r="J60" s="112"/>
      <c r="K60" s="112"/>
    </row>
    <row r="61" spans="1:11" s="37" customFormat="1" ht="13.5" customHeight="1" x14ac:dyDescent="0.3">
      <c r="A61" s="45">
        <v>0.34</v>
      </c>
      <c r="B61" s="45">
        <v>0.9</v>
      </c>
      <c r="C61" s="45" t="str">
        <f t="shared" si="1"/>
        <v/>
      </c>
      <c r="D61" s="45" t="str">
        <f t="shared" si="1"/>
        <v/>
      </c>
      <c r="E61" s="183" t="s">
        <v>2389</v>
      </c>
      <c r="F61" s="189" t="s">
        <v>2390</v>
      </c>
      <c r="G61" s="185"/>
      <c r="H61" s="185" t="s">
        <v>2336</v>
      </c>
      <c r="I61" s="205">
        <v>434</v>
      </c>
      <c r="J61" s="112"/>
      <c r="K61" s="112"/>
    </row>
    <row r="62" spans="1:11" s="37" customFormat="1" ht="13.5" customHeight="1" x14ac:dyDescent="0.3">
      <c r="A62" s="45">
        <v>0.35</v>
      </c>
      <c r="B62" s="45">
        <v>0.91</v>
      </c>
      <c r="C62" s="45" t="str">
        <f t="shared" si="1"/>
        <v/>
      </c>
      <c r="D62" s="45" t="str">
        <f t="shared" si="1"/>
        <v/>
      </c>
      <c r="E62" s="183" t="s">
        <v>2391</v>
      </c>
      <c r="F62" s="189" t="s">
        <v>2392</v>
      </c>
      <c r="G62" s="185"/>
      <c r="H62" s="185" t="s">
        <v>2338</v>
      </c>
      <c r="I62" s="205">
        <v>435</v>
      </c>
      <c r="J62" s="112"/>
      <c r="K62" s="112"/>
    </row>
    <row r="63" spans="1:11" s="37" customFormat="1" ht="13.5" customHeight="1" x14ac:dyDescent="0.3">
      <c r="A63" s="45">
        <v>0.36</v>
      </c>
      <c r="B63" s="45">
        <v>0.92</v>
      </c>
      <c r="C63" s="45" t="str">
        <f t="shared" si="1"/>
        <v/>
      </c>
      <c r="D63" s="45" t="str">
        <f t="shared" si="1"/>
        <v/>
      </c>
      <c r="E63" s="183" t="s">
        <v>2393</v>
      </c>
      <c r="F63" s="189" t="s">
        <v>2394</v>
      </c>
      <c r="G63" s="185"/>
      <c r="H63" s="185" t="s">
        <v>2336</v>
      </c>
      <c r="I63" s="205">
        <v>436</v>
      </c>
      <c r="J63" s="112"/>
      <c r="K63" s="112"/>
    </row>
    <row r="64" spans="1:11" s="37" customFormat="1" ht="13.5" customHeight="1" x14ac:dyDescent="0.3">
      <c r="A64" s="45">
        <v>0.37</v>
      </c>
      <c r="B64" s="45">
        <v>0.93</v>
      </c>
      <c r="C64" s="45" t="str">
        <f t="shared" si="1"/>
        <v/>
      </c>
      <c r="D64" s="45" t="str">
        <f t="shared" si="1"/>
        <v/>
      </c>
      <c r="E64" s="183" t="s">
        <v>2395</v>
      </c>
      <c r="F64" s="189" t="s">
        <v>2396</v>
      </c>
      <c r="G64" s="185"/>
      <c r="H64" s="185" t="s">
        <v>2338</v>
      </c>
      <c r="I64" s="205">
        <v>437</v>
      </c>
      <c r="J64" s="112"/>
      <c r="K64" s="112"/>
    </row>
    <row r="65" spans="1:11" s="37" customFormat="1" ht="26.4" x14ac:dyDescent="0.3">
      <c r="A65" s="45">
        <v>0.38</v>
      </c>
      <c r="B65" s="45">
        <v>0.94</v>
      </c>
      <c r="C65" s="45">
        <f t="shared" si="1"/>
        <v>475.61999999999995</v>
      </c>
      <c r="D65" s="45" t="str">
        <f t="shared" si="1"/>
        <v/>
      </c>
      <c r="E65" s="186" t="s">
        <v>2059</v>
      </c>
      <c r="F65" s="193" t="s">
        <v>2397</v>
      </c>
      <c r="G65" s="185"/>
      <c r="H65" s="179" t="s">
        <v>2345</v>
      </c>
      <c r="I65" s="196">
        <v>438</v>
      </c>
      <c r="J65" s="194">
        <f>IFERROR(IF(AND(J31,J32,J33,J34,J35,J36,J42,J43,J44,J45,J46,J47,J48,J49,J50,J51,J52,J53,J54,J55,J56,J57,J58,J59,J60,J61,J62,J63,J64)="","",SUM(J31,J32,J33,J34,J35,J36,J42,J43,J44,J45,J46,J47,J48,J49,J50,J51,J52,J53,J54,J55,J56,J57,J58,J59,J60,J61,J62,J63,J64)),"")</f>
        <v>-6240</v>
      </c>
      <c r="K65" s="194" t="str">
        <f>IFERROR(IF(AND(K31,K32,K33,K34,K35,K36,K42,K43,K44,K45,K46,K47,K48,K49,K50,K51,K52,K53,K54,K55,K56,K57,K58,K59,K60,K61,K62,K63,K64)="","",SUM(K31,K32,K33,K34,K35,K36,K42,K43,K44,K45,K46,K47,K48,K49,K50,K51,K52,K53,K54,K55,K56,K57,K58,K59,K60,K61,K62,K63,K64)),"")</f>
        <v/>
      </c>
    </row>
    <row r="66" spans="1:11" s="37" customFormat="1" ht="13.5" customHeight="1" x14ac:dyDescent="0.3">
      <c r="A66" s="45"/>
      <c r="B66" s="45"/>
      <c r="C66" s="45"/>
      <c r="D66" s="45"/>
      <c r="E66" s="180"/>
      <c r="F66" s="229"/>
      <c r="G66" s="182"/>
      <c r="H66" s="182"/>
      <c r="I66" s="182"/>
      <c r="J66" s="230"/>
      <c r="K66" s="230"/>
    </row>
    <row r="67" spans="1:11" s="37" customFormat="1" ht="13.5" customHeight="1" x14ac:dyDescent="0.3">
      <c r="A67" s="45"/>
      <c r="B67" s="45"/>
      <c r="C67" s="45"/>
      <c r="D67" s="45"/>
      <c r="E67" s="186" t="s">
        <v>2009</v>
      </c>
      <c r="F67" s="193" t="s">
        <v>2398</v>
      </c>
      <c r="G67" s="185"/>
      <c r="H67" s="185"/>
      <c r="I67" s="185"/>
      <c r="J67" s="111"/>
      <c r="K67" s="111"/>
    </row>
    <row r="68" spans="1:11" s="37" customFormat="1" ht="13.5" customHeight="1" x14ac:dyDescent="0.3">
      <c r="A68" s="45">
        <v>0.39</v>
      </c>
      <c r="B68" s="45">
        <v>0.95</v>
      </c>
      <c r="C68" s="45" t="str">
        <f t="shared" ref="C68:D77" si="2">IF(LEN(J68)=0,"",1+ABS((J68*A68)/LEN(J68))+A68)</f>
        <v/>
      </c>
      <c r="D68" s="45" t="str">
        <f t="shared" si="2"/>
        <v/>
      </c>
      <c r="E68" s="183" t="s">
        <v>2107</v>
      </c>
      <c r="F68" s="189" t="s">
        <v>2399</v>
      </c>
      <c r="G68" s="185"/>
      <c r="H68" s="185" t="s">
        <v>2336</v>
      </c>
      <c r="I68" s="185">
        <v>439</v>
      </c>
      <c r="J68" s="112"/>
      <c r="K68" s="112"/>
    </row>
    <row r="69" spans="1:11" s="37" customFormat="1" ht="13.5" customHeight="1" x14ac:dyDescent="0.3">
      <c r="A69" s="45">
        <v>0.4</v>
      </c>
      <c r="B69" s="45">
        <v>0.96</v>
      </c>
      <c r="C69" s="45" t="str">
        <f t="shared" si="2"/>
        <v/>
      </c>
      <c r="D69" s="45" t="str">
        <f t="shared" si="2"/>
        <v/>
      </c>
      <c r="E69" s="183" t="s">
        <v>2109</v>
      </c>
      <c r="F69" s="189" t="s">
        <v>2400</v>
      </c>
      <c r="G69" s="185"/>
      <c r="H69" s="185" t="s">
        <v>2338</v>
      </c>
      <c r="I69" s="185">
        <v>440</v>
      </c>
      <c r="J69" s="112"/>
      <c r="K69" s="112"/>
    </row>
    <row r="70" spans="1:11" s="37" customFormat="1" ht="13.5" customHeight="1" x14ac:dyDescent="0.3">
      <c r="A70" s="45">
        <v>0.41</v>
      </c>
      <c r="B70" s="45">
        <v>0.97</v>
      </c>
      <c r="C70" s="45" t="str">
        <f t="shared" si="2"/>
        <v/>
      </c>
      <c r="D70" s="45" t="str">
        <f t="shared" si="2"/>
        <v/>
      </c>
      <c r="E70" s="183" t="s">
        <v>2163</v>
      </c>
      <c r="F70" s="189" t="s">
        <v>2401</v>
      </c>
      <c r="G70" s="185"/>
      <c r="H70" s="185" t="s">
        <v>2336</v>
      </c>
      <c r="I70" s="185">
        <v>441</v>
      </c>
      <c r="J70" s="112"/>
      <c r="K70" s="112"/>
    </row>
    <row r="71" spans="1:11" s="37" customFormat="1" ht="13.5" customHeight="1" x14ac:dyDescent="0.3">
      <c r="A71" s="45">
        <v>0.42</v>
      </c>
      <c r="B71" s="45">
        <v>0.98</v>
      </c>
      <c r="C71" s="45">
        <f t="shared" si="2"/>
        <v>10591.06</v>
      </c>
      <c r="D71" s="45" t="str">
        <f t="shared" si="2"/>
        <v/>
      </c>
      <c r="E71" s="183" t="s">
        <v>2402</v>
      </c>
      <c r="F71" s="189" t="s">
        <v>2403</v>
      </c>
      <c r="G71" s="185"/>
      <c r="H71" s="185" t="s">
        <v>2338</v>
      </c>
      <c r="I71" s="185">
        <v>442</v>
      </c>
      <c r="J71" s="112">
        <v>-176494</v>
      </c>
      <c r="K71" s="112"/>
    </row>
    <row r="72" spans="1:11" s="37" customFormat="1" ht="13.5" customHeight="1" x14ac:dyDescent="0.3">
      <c r="A72" s="45">
        <v>0.43</v>
      </c>
      <c r="B72" s="45">
        <v>0.99</v>
      </c>
      <c r="C72" s="45" t="str">
        <f t="shared" si="2"/>
        <v/>
      </c>
      <c r="D72" s="45" t="str">
        <f t="shared" si="2"/>
        <v/>
      </c>
      <c r="E72" s="183" t="s">
        <v>2404</v>
      </c>
      <c r="F72" s="189" t="s">
        <v>2405</v>
      </c>
      <c r="G72" s="185"/>
      <c r="H72" s="185" t="s">
        <v>2336</v>
      </c>
      <c r="I72" s="185">
        <v>443</v>
      </c>
      <c r="J72" s="112"/>
      <c r="K72" s="112"/>
    </row>
    <row r="73" spans="1:11" s="37" customFormat="1" ht="13.5" customHeight="1" x14ac:dyDescent="0.3">
      <c r="A73" s="45">
        <v>0.44</v>
      </c>
      <c r="B73" s="45">
        <v>1</v>
      </c>
      <c r="C73" s="45" t="str">
        <f t="shared" si="2"/>
        <v/>
      </c>
      <c r="D73" s="45" t="str">
        <f t="shared" si="2"/>
        <v/>
      </c>
      <c r="E73" s="183" t="s">
        <v>2406</v>
      </c>
      <c r="F73" s="189" t="s">
        <v>2407</v>
      </c>
      <c r="G73" s="185"/>
      <c r="H73" s="185" t="s">
        <v>2338</v>
      </c>
      <c r="I73" s="185">
        <v>444</v>
      </c>
      <c r="J73" s="112"/>
      <c r="K73" s="112"/>
    </row>
    <row r="74" spans="1:11" s="37" customFormat="1" ht="13.5" customHeight="1" x14ac:dyDescent="0.3">
      <c r="A74" s="45">
        <v>0.45</v>
      </c>
      <c r="B74" s="45">
        <v>1.01</v>
      </c>
      <c r="C74" s="45" t="str">
        <f t="shared" si="2"/>
        <v/>
      </c>
      <c r="D74" s="45" t="str">
        <f t="shared" si="2"/>
        <v/>
      </c>
      <c r="E74" s="183" t="s">
        <v>2408</v>
      </c>
      <c r="F74" s="189" t="s">
        <v>2409</v>
      </c>
      <c r="G74" s="185"/>
      <c r="H74" s="185" t="s">
        <v>2338</v>
      </c>
      <c r="I74" s="185">
        <v>445</v>
      </c>
      <c r="J74" s="112"/>
      <c r="K74" s="112"/>
    </row>
    <row r="75" spans="1:11" s="37" customFormat="1" ht="13.5" customHeight="1" x14ac:dyDescent="0.3">
      <c r="A75" s="45">
        <v>0.46</v>
      </c>
      <c r="B75" s="45">
        <v>1.02</v>
      </c>
      <c r="C75" s="45" t="str">
        <f t="shared" si="2"/>
        <v/>
      </c>
      <c r="D75" s="45" t="str">
        <f t="shared" si="2"/>
        <v/>
      </c>
      <c r="E75" s="183" t="s">
        <v>2410</v>
      </c>
      <c r="F75" s="189" t="s">
        <v>2411</v>
      </c>
      <c r="G75" s="185"/>
      <c r="H75" s="185" t="s">
        <v>2338</v>
      </c>
      <c r="I75" s="185">
        <v>446</v>
      </c>
      <c r="J75" s="112"/>
      <c r="K75" s="112"/>
    </row>
    <row r="76" spans="1:11" s="37" customFormat="1" ht="13.5" customHeight="1" x14ac:dyDescent="0.3">
      <c r="A76" s="45">
        <v>0.47</v>
      </c>
      <c r="B76" s="45">
        <v>1.03</v>
      </c>
      <c r="C76" s="45" t="str">
        <f t="shared" si="2"/>
        <v/>
      </c>
      <c r="D76" s="45" t="str">
        <f t="shared" si="2"/>
        <v/>
      </c>
      <c r="E76" s="183" t="s">
        <v>2412</v>
      </c>
      <c r="F76" s="189" t="s">
        <v>2413</v>
      </c>
      <c r="G76" s="185"/>
      <c r="H76" s="185" t="s">
        <v>2338</v>
      </c>
      <c r="I76" s="185">
        <v>447</v>
      </c>
      <c r="J76" s="112"/>
      <c r="K76" s="112"/>
    </row>
    <row r="77" spans="1:11" s="37" customFormat="1" ht="13.5" customHeight="1" x14ac:dyDescent="0.3">
      <c r="A77" s="45">
        <v>0.48</v>
      </c>
      <c r="B77" s="45">
        <v>1.04</v>
      </c>
      <c r="C77" s="45" t="str">
        <f t="shared" si="2"/>
        <v/>
      </c>
      <c r="D77" s="45" t="str">
        <f t="shared" si="2"/>
        <v/>
      </c>
      <c r="E77" s="183" t="s">
        <v>2414</v>
      </c>
      <c r="F77" s="189" t="s">
        <v>2415</v>
      </c>
      <c r="G77" s="185"/>
      <c r="H77" s="185" t="s">
        <v>2336</v>
      </c>
      <c r="I77" s="185">
        <v>448</v>
      </c>
      <c r="J77" s="112"/>
      <c r="K77" s="112"/>
    </row>
    <row r="78" spans="1:11" ht="7.5" customHeight="1" x14ac:dyDescent="0.3">
      <c r="E78" s="221"/>
      <c r="F78" s="222"/>
      <c r="G78" s="222"/>
      <c r="H78" s="223"/>
      <c r="I78" s="224"/>
      <c r="J78" s="225"/>
      <c r="K78" s="226"/>
    </row>
    <row r="79" spans="1:11" s="150" customFormat="1" ht="21.75" customHeight="1" x14ac:dyDescent="0.25">
      <c r="E79" s="228"/>
      <c r="H79" s="161"/>
      <c r="J79" s="145"/>
      <c r="K79" s="148" t="s">
        <v>2416</v>
      </c>
    </row>
    <row r="80" spans="1:11" ht="30.75" customHeight="1" x14ac:dyDescent="0.3">
      <c r="E80" s="177" t="s">
        <v>1974</v>
      </c>
      <c r="F80" s="178" t="s">
        <v>1969</v>
      </c>
      <c r="G80" s="178" t="s">
        <v>1975</v>
      </c>
      <c r="H80" s="179" t="s">
        <v>2417</v>
      </c>
      <c r="I80" s="179" t="s">
        <v>1976</v>
      </c>
      <c r="J80" s="179" t="str">
        <f>J17</f>
        <v>Od 01.01. do 30.06.
tekuće godine</v>
      </c>
      <c r="K80" s="179" t="str">
        <f>K17</f>
        <v>Od 01.01. do 30.06.
prethodne godine</v>
      </c>
    </row>
    <row r="81" spans="1:920" s="51" customFormat="1" ht="12.75" customHeight="1" x14ac:dyDescent="0.3">
      <c r="A81" s="49"/>
      <c r="B81" s="49"/>
      <c r="C81" s="49"/>
      <c r="D81" s="49"/>
      <c r="E81" s="180">
        <v>1</v>
      </c>
      <c r="F81" s="181">
        <v>2</v>
      </c>
      <c r="G81" s="181">
        <v>3</v>
      </c>
      <c r="H81" s="181">
        <v>4</v>
      </c>
      <c r="I81" s="182">
        <v>5</v>
      </c>
      <c r="J81" s="182">
        <v>6</v>
      </c>
      <c r="K81" s="182">
        <v>7</v>
      </c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37" customFormat="1" x14ac:dyDescent="0.3">
      <c r="A82" s="45">
        <v>0.49</v>
      </c>
      <c r="B82" s="45">
        <v>1.05</v>
      </c>
      <c r="C82" s="45" t="str">
        <f>IF(LEN(J82)=0,"",1+ABS((J82*A82)/LEN(J82))+A82)</f>
        <v/>
      </c>
      <c r="D82" s="45" t="str">
        <f>IF(LEN(K82)=0,"",1+ABS((K82*B82)/LEN(K82))+B82)</f>
        <v/>
      </c>
      <c r="E82" s="183" t="s">
        <v>2418</v>
      </c>
      <c r="F82" s="189" t="s">
        <v>2419</v>
      </c>
      <c r="G82" s="185"/>
      <c r="H82" s="185" t="s">
        <v>2338</v>
      </c>
      <c r="I82" s="185">
        <v>449</v>
      </c>
      <c r="J82" s="112"/>
      <c r="K82" s="112"/>
    </row>
    <row r="83" spans="1:920" s="37" customFormat="1" x14ac:dyDescent="0.3">
      <c r="A83" s="45">
        <v>0.5</v>
      </c>
      <c r="B83" s="45">
        <v>1.06</v>
      </c>
      <c r="C83" s="45" t="str">
        <f t="shared" ref="C83:D85" si="3">IF(LEN(J83)=0,"",1+ABS((J83*A83)/LEN(J83))+A83)</f>
        <v/>
      </c>
      <c r="D83" s="45" t="str">
        <f t="shared" si="3"/>
        <v/>
      </c>
      <c r="E83" s="183" t="s">
        <v>2420</v>
      </c>
      <c r="F83" s="189" t="s">
        <v>2421</v>
      </c>
      <c r="G83" s="185"/>
      <c r="H83" s="185" t="s">
        <v>2336</v>
      </c>
      <c r="I83" s="185">
        <v>450</v>
      </c>
      <c r="J83" s="112"/>
      <c r="K83" s="112"/>
    </row>
    <row r="84" spans="1:920" s="37" customFormat="1" x14ac:dyDescent="0.3">
      <c r="A84" s="45">
        <v>0.51</v>
      </c>
      <c r="B84" s="45">
        <v>1.07</v>
      </c>
      <c r="C84" s="45" t="str">
        <f t="shared" si="3"/>
        <v/>
      </c>
      <c r="D84" s="45" t="str">
        <f t="shared" si="3"/>
        <v/>
      </c>
      <c r="E84" s="183" t="s">
        <v>2422</v>
      </c>
      <c r="F84" s="189" t="s">
        <v>2423</v>
      </c>
      <c r="G84" s="185"/>
      <c r="H84" s="185" t="s">
        <v>2338</v>
      </c>
      <c r="I84" s="185">
        <v>451</v>
      </c>
      <c r="J84" s="112"/>
      <c r="K84" s="112"/>
    </row>
    <row r="85" spans="1:920" s="37" customFormat="1" ht="26.4" x14ac:dyDescent="0.3">
      <c r="A85" s="45">
        <v>0.52</v>
      </c>
      <c r="B85" s="45">
        <v>1.08</v>
      </c>
      <c r="C85" s="45">
        <f>IF(LEN(J85)=0,"",1+ABS((J85*A85)/LEN(J85))+A85)</f>
        <v>13112.502857142857</v>
      </c>
      <c r="D85" s="45" t="str">
        <f t="shared" si="3"/>
        <v/>
      </c>
      <c r="E85" s="186" t="s">
        <v>2061</v>
      </c>
      <c r="F85" s="193" t="s">
        <v>2424</v>
      </c>
      <c r="G85" s="185"/>
      <c r="H85" s="179" t="s">
        <v>2345</v>
      </c>
      <c r="I85" s="179">
        <v>452</v>
      </c>
      <c r="J85" s="194">
        <f>IFERROR(IF(AND(J68,J69,J70,J71,J72,J73,J74,J75,J76,J77,J82,J83,J84)="","",SUM(J68,J69,J70,J71,J72,J73,J74,J75,J76,J77,J82,J83,J84)),"")</f>
        <v>-176494</v>
      </c>
      <c r="K85" s="194" t="str">
        <f>IFERROR(IF(AND(K68,K69,K70,K71,K72,K73,K74,K75,K76,K77,K82,K83,K84)="","",SUM(K68,K69,K70,K71,K72,K73,K74,K75,K76,K77,K82,K83,K84)),"")</f>
        <v/>
      </c>
    </row>
    <row r="86" spans="1:920" s="37" customFormat="1" x14ac:dyDescent="0.3">
      <c r="A86" s="45"/>
      <c r="B86" s="45"/>
      <c r="C86" s="45"/>
      <c r="D86" s="45"/>
      <c r="E86" s="180"/>
      <c r="F86" s="229"/>
      <c r="G86" s="182"/>
      <c r="H86" s="182"/>
      <c r="I86" s="182"/>
      <c r="J86" s="230"/>
      <c r="K86" s="230"/>
    </row>
    <row r="87" spans="1:920" s="37" customFormat="1" ht="26.4" x14ac:dyDescent="0.3">
      <c r="A87" s="45">
        <v>0.53</v>
      </c>
      <c r="B87" s="45">
        <v>1.0900000000000001</v>
      </c>
      <c r="C87" s="45">
        <f>IF(LEN(J87)=0,"",1+ABS((J87*A87)/LEN(J87))+A87)</f>
        <v>7943.3528571428569</v>
      </c>
      <c r="D87" s="45">
        <f>IF(LEN(K87)=0,"",1+ABS((K87*B87)/LEN(K87))+B87)</f>
        <v>27447.563333333339</v>
      </c>
      <c r="E87" s="186" t="s">
        <v>2012</v>
      </c>
      <c r="F87" s="193" t="s">
        <v>2425</v>
      </c>
      <c r="G87" s="185"/>
      <c r="H87" s="179" t="s">
        <v>2345</v>
      </c>
      <c r="I87" s="179">
        <v>453</v>
      </c>
      <c r="J87" s="194">
        <f>IFERROR(IF(AND(J28,J65,J85)="","",SUM(J28,J65,J85)),"")</f>
        <v>-104892</v>
      </c>
      <c r="K87" s="194">
        <f>IFERROR(IF(AND(K28,K65,K85)="","",SUM(K28,K65,K85)),"")</f>
        <v>151076</v>
      </c>
    </row>
    <row r="88" spans="1:920" s="37" customFormat="1" x14ac:dyDescent="0.3">
      <c r="A88" s="45"/>
      <c r="B88" s="45"/>
      <c r="C88" s="45"/>
      <c r="D88" s="45"/>
      <c r="E88" s="180"/>
      <c r="F88" s="229"/>
      <c r="G88" s="182"/>
      <c r="H88" s="182"/>
      <c r="I88" s="182"/>
      <c r="J88" s="230"/>
      <c r="K88" s="230"/>
    </row>
    <row r="89" spans="1:920" s="37" customFormat="1" x14ac:dyDescent="0.3">
      <c r="A89" s="45">
        <v>0.54</v>
      </c>
      <c r="B89" s="45">
        <v>1.1000000000000001</v>
      </c>
      <c r="C89" s="45">
        <f t="shared" ref="C89:D91" si="4">IF(LEN(J89)=0,"",1+ABS((J89*A89)/LEN(J89))+A89)</f>
        <v>39450.61</v>
      </c>
      <c r="D89" s="45">
        <f t="shared" si="4"/>
        <v>33873.850000000006</v>
      </c>
      <c r="E89" s="186" t="s">
        <v>2024</v>
      </c>
      <c r="F89" s="193" t="s">
        <v>2426</v>
      </c>
      <c r="G89" s="185"/>
      <c r="H89" s="179" t="s">
        <v>2345</v>
      </c>
      <c r="I89" s="179">
        <v>454</v>
      </c>
      <c r="J89" s="114">
        <v>438323</v>
      </c>
      <c r="K89" s="114">
        <v>184755</v>
      </c>
    </row>
    <row r="90" spans="1:920" s="37" customFormat="1" ht="26.4" x14ac:dyDescent="0.3">
      <c r="A90" s="45">
        <v>0.55000000000000004</v>
      </c>
      <c r="B90" s="45">
        <v>1.1100000000000001</v>
      </c>
      <c r="C90" s="45" t="str">
        <f t="shared" si="4"/>
        <v/>
      </c>
      <c r="D90" s="45" t="str">
        <f t="shared" si="4"/>
        <v/>
      </c>
      <c r="E90" s="186" t="s">
        <v>2027</v>
      </c>
      <c r="F90" s="193" t="s">
        <v>2427</v>
      </c>
      <c r="G90" s="185"/>
      <c r="H90" s="179" t="s">
        <v>2345</v>
      </c>
      <c r="I90" s="179">
        <v>455</v>
      </c>
      <c r="J90" s="114"/>
      <c r="K90" s="114"/>
    </row>
    <row r="91" spans="1:920" s="37" customFormat="1" x14ac:dyDescent="0.3">
      <c r="A91" s="45">
        <v>0.56000000000000005</v>
      </c>
      <c r="B91" s="45">
        <v>1.1200000000000001</v>
      </c>
      <c r="C91" s="45">
        <f t="shared" si="4"/>
        <v>31121.78666666667</v>
      </c>
      <c r="D91" s="45">
        <f t="shared" si="4"/>
        <v>62690.573333333341</v>
      </c>
      <c r="E91" s="186" t="s">
        <v>2029</v>
      </c>
      <c r="F91" s="193" t="s">
        <v>2428</v>
      </c>
      <c r="G91" s="185"/>
      <c r="H91" s="179" t="s">
        <v>2345</v>
      </c>
      <c r="I91" s="179">
        <v>456</v>
      </c>
      <c r="J91" s="194">
        <f>IFERROR(IF(AND(J87,J89,J90)="","",SUM(J87,J89,J90)),"")</f>
        <v>333431</v>
      </c>
      <c r="K91" s="194">
        <f>IFERROR(IF(AND(K87,K89,K90)="","",SUM(K87,K89,K90)),"")</f>
        <v>335831</v>
      </c>
    </row>
    <row r="92" spans="1:920" s="37" customFormat="1" x14ac:dyDescent="0.3">
      <c r="A92" s="45"/>
      <c r="B92" s="45"/>
      <c r="C92" s="45" t="str">
        <f>IF(ISERROR(ABS(LOG(ABS(SUM(C21:C91)),EXP(3)))),"",ABS(LOG(ABS(SUM(C21:C91)),EXP(3))))</f>
        <v/>
      </c>
      <c r="D92" s="45">
        <f>IF(ISERROR(ABS(LOG(ABS(SUM(D21:D91)),EXP(3)))),"",ABS(LOG(ABS(SUM(D21:D91)),EXP(3))))</f>
        <v>4.0476002772071382</v>
      </c>
      <c r="E92" s="53"/>
      <c r="F92" s="52"/>
      <c r="G92" s="52"/>
      <c r="H92" s="52"/>
      <c r="I92" s="52"/>
      <c r="J92" s="38"/>
    </row>
    <row r="93" spans="1:920" x14ac:dyDescent="0.3">
      <c r="C93" s="54" t="str">
        <f>IF(ISERROR(IF(ISERROR(MID(C92,FIND(".",C92,1)+11,13)),MID(C92,FIND(",",C92,1)+11,13),MID(C92,FIND(".",C92,1)+11,13))),"",IF(ISERROR(MID(C92,FIND(".",C92,1)+11,13)),MID(C92,FIND(",",C92,1)+11,13),MID(C92,FIND(".",C92,1)+11,13)))</f>
        <v/>
      </c>
      <c r="D93" s="54" t="str">
        <f>IF(ISERROR(IF(ISERROR(MID(D92,FIND(".",D92,1)+11,13)),MID(D92,FIND(",",D92,1)+11,13),MID(D92,FIND(".",D92,1)+11,13))),"",IF(ISERROR(MID(D92,FIND(".",D92,1)+11,13)),MID(D92,FIND(",",D92,1)+11,13),MID(D92,FIND(".",D92,1)+11,13)))</f>
        <v>0714</v>
      </c>
      <c r="E93" s="156"/>
      <c r="F93" s="115"/>
      <c r="G93" s="157"/>
      <c r="H93" s="157"/>
      <c r="I93" s="115"/>
      <c r="J93" s="195"/>
      <c r="K93" s="158"/>
    </row>
    <row r="94" spans="1:920" x14ac:dyDescent="0.3">
      <c r="E94" s="146" t="s">
        <v>2149</v>
      </c>
      <c r="F94" s="115"/>
      <c r="G94" s="154"/>
      <c r="H94" s="159"/>
      <c r="I94" s="115"/>
      <c r="J94" s="160" t="s">
        <v>2151</v>
      </c>
      <c r="K94" s="154" t="s">
        <v>2150</v>
      </c>
    </row>
    <row r="95" spans="1:920" x14ac:dyDescent="0.3">
      <c r="E95" s="319" t="str">
        <f>OP!C45</f>
        <v>Sarajevo, 10.08.2026.</v>
      </c>
      <c r="F95" s="319"/>
      <c r="G95" s="159"/>
      <c r="H95" s="115"/>
      <c r="I95" s="115"/>
      <c r="J95" s="195"/>
      <c r="K95" s="275" t="str">
        <f>OP!AJ45</f>
        <v>Olja Mujagić</v>
      </c>
    </row>
    <row r="96" spans="1:920" ht="90" customHeight="1" x14ac:dyDescent="0.3">
      <c r="G96" s="240"/>
    </row>
    <row r="97" spans="5:12" ht="90" customHeight="1" x14ac:dyDescent="0.3">
      <c r="E97" s="37"/>
    </row>
    <row r="98" spans="5:12" ht="90" customHeight="1" x14ac:dyDescent="0.3">
      <c r="E98" s="37"/>
    </row>
    <row r="99" spans="5:12" s="150" customFormat="1" ht="13.2" x14ac:dyDescent="0.25">
      <c r="E99" s="228"/>
      <c r="H99" s="161"/>
      <c r="J99" s="145"/>
      <c r="K99" s="148" t="s">
        <v>2429</v>
      </c>
    </row>
    <row r="100" spans="5:12" x14ac:dyDescent="0.3">
      <c r="E100" s="231"/>
      <c r="G100" s="232"/>
      <c r="H100" s="232"/>
    </row>
    <row r="101" spans="5:12" x14ac:dyDescent="0.3">
      <c r="E101" s="46"/>
      <c r="G101" s="56"/>
      <c r="H101" s="56"/>
      <c r="K101" s="57"/>
      <c r="L101" s="55"/>
    </row>
    <row r="102" spans="5:12" x14ac:dyDescent="0.3">
      <c r="L102" s="57"/>
    </row>
  </sheetData>
  <sheetProtection algorithmName="SHA-512" hashValue="6l6UtYeAL9QWaDMcHXDYsUZawZPaDqnhMFYPnr10NyIlm1RxyJdKetBzIruHuLOBOxDOCVOPcFnI6BV5zyqrTA==" saltValue="4q/di4VPDvuhUQRdKmdoRA==" spinCount="100000" sheet="1" objects="1" scenarios="1"/>
  <protectedRanges>
    <protectedRange sqref="J17:K17" name="Range2"/>
    <protectedRange sqref="E15:K15" name="Range1"/>
  </protectedRanges>
  <mergeCells count="11">
    <mergeCell ref="E95:F95"/>
    <mergeCell ref="E12:K12"/>
    <mergeCell ref="E13:K13"/>
    <mergeCell ref="E14:K14"/>
    <mergeCell ref="E15:K15"/>
    <mergeCell ref="E1:H1"/>
    <mergeCell ref="E3:H3"/>
    <mergeCell ref="E7:H7"/>
    <mergeCell ref="E9:H9"/>
    <mergeCell ref="E11:H11"/>
    <mergeCell ref="E5:H5"/>
  </mergeCells>
  <conditionalFormatting sqref="E1 I1 E2:I2 K2:K4 E3 I3 E4:I4 I5 E5:E9 H6:I6 K6:K8 I7 H8:I8 I9 E10:J10 E11 I11:J11">
    <cfRule type="expression" dxfId="43" priority="3">
      <formula>OR(LEFT(#REF!,5)="Reviz",LEFT(#REF!,6)="Izjava")</formula>
    </cfRule>
  </conditionalFormatting>
  <conditionalFormatting sqref="E39 E99">
    <cfRule type="containsText" dxfId="42" priority="9" operator="containsText" text="Obrazac prazan">
      <formula>NOT(ISERROR(SEARCH("Obrazac prazan",E39)))</formula>
    </cfRule>
  </conditionalFormatting>
  <conditionalFormatting sqref="E79">
    <cfRule type="containsText" dxfId="41" priority="7" operator="containsText" text="Obrazac prazan">
      <formula>NOT(ISERROR(SEARCH("Obrazac prazan",E79)))</formula>
    </cfRule>
  </conditionalFormatting>
  <conditionalFormatting sqref="E17:K31 E12:K15 E32:I32 K32 E33:K37 H38:K39 E39:F39 E40:K94 E95 G95:K95 E98:K99">
    <cfRule type="expression" dxfId="40" priority="6">
      <formula>OR(LEFT(#REF!,5)="Reviz",LEFT(#REF!,6)="Izjava")</formula>
    </cfRule>
  </conditionalFormatting>
  <conditionalFormatting sqref="G96">
    <cfRule type="expression" dxfId="39" priority="4">
      <formula>OR(LEFT(#REF!,5)="Reviz",LEFT(#REF!,6)="Izjava")</formula>
    </cfRule>
  </conditionalFormatting>
  <conditionalFormatting sqref="K2:K4 K6:K11 E12:K15 K16">
    <cfRule type="expression" dxfId="38" priority="5">
      <formula>OR(LEFT(#REF!,5)="Reviz",LEFT(#REF!,6)="Izjava")</formula>
    </cfRule>
  </conditionalFormatting>
  <conditionalFormatting sqref="K17">
    <cfRule type="containsText" dxfId="37" priority="2" operator="containsText" text="_____">
      <formula>NOT(ISERROR(SEARCH("_____",K17)))</formula>
    </cfRule>
  </conditionalFormatting>
  <dataValidations count="3">
    <dataValidation type="whole" allowBlank="1" showInputMessage="1" showErrorMessage="1" sqref="J85:K91 J19:K20 J28:K30 J65:K67" xr:uid="{C67DE1F0-0E73-44A6-A829-70C90AC57E1C}">
      <formula1>-9.99999E+307</formula1>
      <formula2>9.99999E+307</formula2>
    </dataValidation>
    <dataValidation type="whole" allowBlank="1" showInputMessage="1" showErrorMessage="1" errorTitle="Greška u vrijednosti" error="Vrijednost mora biti ≥0" sqref="J21:K21 J26:K26 J34:K34 J36:K36 J43:K44 J46:K46 J48:K48 J50:K53 J55:K55 J57:K57 J59:K61 J63:K63 J68:K68 J70:K70 J72:K72 J77:K77 J83:K83 K32" xr:uid="{746A4DF0-DAF9-4844-AAFA-7D0DB5F1EF5C}">
      <formula1>0</formula1>
      <formula2>9.99999E+307</formula2>
    </dataValidation>
    <dataValidation type="whole" allowBlank="1" showInputMessage="1" showErrorMessage="1" errorTitle="Greška u vrijednosti" error="Vrijednost mora biti ≤ 0" sqref="J22:K25 J27:K27 J84:K84 J33:K33 J35:K35 J42:K42 J45:K45 J47:K47 J49:K49 J54:K54 J56:K56 J58:K58 J62:K62 J64:K64 J69:K69 J71:K71 J73:K76 J82:K82 J31:K31" xr:uid="{E21DFE08-6154-48CE-98E6-D8F066AF6963}">
      <formula1>-9.99999E+307</formula1>
      <formula2>0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9300-C4C5-4F62-8CB1-B3C3107F4CA1}">
  <sheetPr codeName="Sheet21">
    <tabColor rgb="FF0F932E"/>
  </sheetPr>
  <dimension ref="A1:AIJ130"/>
  <sheetViews>
    <sheetView showGridLines="0" view="pageLayout" topLeftCell="E100" zoomScaleNormal="100" workbookViewId="0">
      <selection activeCell="J64" sqref="J64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8" width="8.5546875" style="52" customWidth="1"/>
    <col min="9" max="9" width="8.664062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20" t="str">
        <f>BS!E1</f>
        <v>DUF SAFE INVESTMENT d.o.o. Sarajevo</v>
      </c>
      <c r="F1" s="320"/>
      <c r="G1" s="320"/>
      <c r="H1" s="320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2546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21" t="str">
        <f>BS!E3</f>
        <v>Danijela Ozme 1, SARAJEVO</v>
      </c>
      <c r="F3" s="321"/>
      <c r="G3" s="321"/>
      <c r="H3" s="321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21" t="str">
        <f>BS!E5</f>
        <v>66.30</v>
      </c>
      <c r="F5" s="321"/>
      <c r="G5" s="321"/>
      <c r="H5" s="321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21" t="str">
        <f>BS!E7</f>
        <v>4203333590002</v>
      </c>
      <c r="F7" s="321"/>
      <c r="G7" s="321"/>
      <c r="H7" s="321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21" t="str">
        <f>BS!E9</f>
        <v>65-01-0415-24</v>
      </c>
      <c r="F9" s="321"/>
      <c r="G9" s="321"/>
      <c r="H9" s="321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21"/>
      <c r="F11" s="321"/>
      <c r="G11" s="321"/>
      <c r="H11" s="321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22" t="s">
        <v>2330</v>
      </c>
      <c r="F12" s="322"/>
      <c r="G12" s="322"/>
      <c r="H12" s="322"/>
      <c r="I12" s="322"/>
      <c r="J12" s="322"/>
      <c r="K12" s="322"/>
    </row>
    <row r="13" spans="1:920" ht="14.25" customHeight="1" x14ac:dyDescent="0.3">
      <c r="E13" s="322" t="s">
        <v>2331</v>
      </c>
      <c r="F13" s="322"/>
      <c r="G13" s="322"/>
      <c r="H13" s="322"/>
      <c r="I13" s="322"/>
      <c r="J13" s="322"/>
      <c r="K13" s="322"/>
    </row>
    <row r="14" spans="1:920" ht="14.25" customHeight="1" x14ac:dyDescent="0.3">
      <c r="E14" s="323" t="s">
        <v>2430</v>
      </c>
      <c r="F14" s="323"/>
      <c r="G14" s="323"/>
      <c r="H14" s="323"/>
      <c r="I14" s="323"/>
      <c r="J14" s="323"/>
      <c r="K14" s="323"/>
    </row>
    <row r="15" spans="1:920" ht="15" customHeight="1" x14ac:dyDescent="0.3">
      <c r="E15" s="323" t="s">
        <v>2616</v>
      </c>
      <c r="F15" s="323"/>
      <c r="G15" s="323"/>
      <c r="H15" s="323"/>
      <c r="I15" s="323"/>
      <c r="J15" s="323"/>
      <c r="K15" s="323"/>
    </row>
    <row r="16" spans="1:920" ht="13.5" customHeight="1" x14ac:dyDescent="0.3">
      <c r="E16" s="47"/>
      <c r="F16" s="48"/>
      <c r="G16" s="48"/>
      <c r="H16" s="48"/>
      <c r="I16" s="48"/>
      <c r="K16" s="153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2614</v>
      </c>
      <c r="K17" s="196" t="s">
        <v>2615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x14ac:dyDescent="0.3">
      <c r="A19" s="45"/>
      <c r="B19" s="45"/>
      <c r="C19" s="45"/>
      <c r="D19" s="45"/>
      <c r="E19" s="218"/>
      <c r="F19" s="208"/>
      <c r="G19" s="204"/>
      <c r="H19" s="216"/>
      <c r="I19" s="205"/>
      <c r="J19" s="217"/>
      <c r="K19" s="217"/>
    </row>
    <row r="20" spans="1:920" s="37" customForma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33"/>
      <c r="I20" s="205"/>
      <c r="J20" s="217"/>
      <c r="K20" s="217"/>
    </row>
    <row r="21" spans="1:920" s="37" customFormat="1" x14ac:dyDescent="0.3">
      <c r="A21" s="45">
        <v>0.01</v>
      </c>
      <c r="B21" s="45">
        <v>0.83</v>
      </c>
      <c r="C21" s="45">
        <f>IF(LEN(J21)=0,"",1+ABS((J21*A21)/LEN(J21))+A21)</f>
        <v>226.77499999999998</v>
      </c>
      <c r="D21" s="45">
        <f>IF(LEN(K21)=0,"",1+ABS((K21*B21)/LEN(K21))+B21)</f>
        <v>15832.143333333332</v>
      </c>
      <c r="E21" s="218" t="s">
        <v>1983</v>
      </c>
      <c r="F21" s="203" t="s">
        <v>2431</v>
      </c>
      <c r="G21" s="204"/>
      <c r="H21" s="233" t="s">
        <v>2432</v>
      </c>
      <c r="I21" s="205">
        <v>501</v>
      </c>
      <c r="J21" s="162">
        <v>135459</v>
      </c>
      <c r="K21" s="162">
        <v>114436</v>
      </c>
    </row>
    <row r="22" spans="1:920" s="37" customFormat="1" x14ac:dyDescent="0.3">
      <c r="A22" s="45"/>
      <c r="B22" s="45"/>
      <c r="C22" s="45" t="str">
        <f t="shared" ref="C22:D34" si="0">IF(LEN(J22)=0,"",1+ABS((J22*A22)/LEN(J22))+A22)</f>
        <v/>
      </c>
      <c r="D22" s="45" t="str">
        <f t="shared" si="0"/>
        <v/>
      </c>
      <c r="E22" s="218" t="s">
        <v>1985</v>
      </c>
      <c r="F22" s="203" t="s">
        <v>2433</v>
      </c>
      <c r="G22" s="204"/>
      <c r="H22" s="233"/>
      <c r="I22" s="205"/>
      <c r="J22" s="217"/>
      <c r="K22" s="217"/>
    </row>
    <row r="23" spans="1:920" s="37" customFormat="1" x14ac:dyDescent="0.3">
      <c r="A23" s="45">
        <v>0.02</v>
      </c>
      <c r="B23" s="45">
        <v>0.84</v>
      </c>
      <c r="C23" s="45">
        <f t="shared" si="0"/>
        <v>13.03</v>
      </c>
      <c r="D23" s="45">
        <f t="shared" si="0"/>
        <v>412.80999999999995</v>
      </c>
      <c r="E23" s="218" t="s">
        <v>2434</v>
      </c>
      <c r="F23" s="234" t="s">
        <v>2435</v>
      </c>
      <c r="G23" s="204"/>
      <c r="H23" s="233" t="s">
        <v>2336</v>
      </c>
      <c r="I23" s="205">
        <v>502</v>
      </c>
      <c r="J23" s="162">
        <v>2402</v>
      </c>
      <c r="K23" s="162">
        <v>1957</v>
      </c>
    </row>
    <row r="24" spans="1:920" s="37" customFormat="1" x14ac:dyDescent="0.3">
      <c r="A24" s="45">
        <v>0.03</v>
      </c>
      <c r="B24" s="45">
        <v>0.85</v>
      </c>
      <c r="C24" s="45" t="str">
        <f t="shared" si="0"/>
        <v/>
      </c>
      <c r="D24" s="45" t="str">
        <f t="shared" si="0"/>
        <v/>
      </c>
      <c r="E24" s="218" t="s">
        <v>2436</v>
      </c>
      <c r="F24" s="234" t="s">
        <v>2437</v>
      </c>
      <c r="G24" s="204"/>
      <c r="H24" s="233" t="s">
        <v>2432</v>
      </c>
      <c r="I24" s="205">
        <v>503</v>
      </c>
      <c r="J24" s="162"/>
      <c r="K24" s="162"/>
    </row>
    <row r="25" spans="1:920" s="37" customFormat="1" x14ac:dyDescent="0.3">
      <c r="A25" s="45">
        <v>0.04</v>
      </c>
      <c r="B25" s="45">
        <v>0.86</v>
      </c>
      <c r="C25" s="45" t="str">
        <f t="shared" si="0"/>
        <v/>
      </c>
      <c r="D25" s="45" t="str">
        <f t="shared" si="0"/>
        <v/>
      </c>
      <c r="E25" s="218" t="s">
        <v>2438</v>
      </c>
      <c r="F25" s="234" t="s">
        <v>2439</v>
      </c>
      <c r="G25" s="204"/>
      <c r="H25" s="233" t="s">
        <v>2432</v>
      </c>
      <c r="I25" s="205">
        <v>504</v>
      </c>
      <c r="J25" s="162"/>
      <c r="K25" s="162"/>
    </row>
    <row r="26" spans="1:920" s="37" customFormat="1" x14ac:dyDescent="0.3">
      <c r="A26" s="45">
        <v>0.05</v>
      </c>
      <c r="B26" s="45">
        <v>0.87</v>
      </c>
      <c r="C26" s="45" t="str">
        <f t="shared" si="0"/>
        <v/>
      </c>
      <c r="D26" s="45" t="str">
        <f t="shared" si="0"/>
        <v/>
      </c>
      <c r="E26" s="218" t="s">
        <v>2440</v>
      </c>
      <c r="F26" s="234" t="s">
        <v>2441</v>
      </c>
      <c r="G26" s="204"/>
      <c r="H26" s="233" t="s">
        <v>2432</v>
      </c>
      <c r="I26" s="205">
        <v>505</v>
      </c>
      <c r="J26" s="162"/>
      <c r="K26" s="162"/>
    </row>
    <row r="27" spans="1:920" s="37" customFormat="1" x14ac:dyDescent="0.3">
      <c r="A27" s="45">
        <v>0.06</v>
      </c>
      <c r="B27" s="45">
        <v>0.88</v>
      </c>
      <c r="C27" s="45" t="str">
        <f t="shared" si="0"/>
        <v/>
      </c>
      <c r="D27" s="45" t="str">
        <f t="shared" si="0"/>
        <v/>
      </c>
      <c r="E27" s="218" t="s">
        <v>2442</v>
      </c>
      <c r="F27" s="234" t="s">
        <v>2443</v>
      </c>
      <c r="G27" s="204"/>
      <c r="H27" s="233" t="s">
        <v>2432</v>
      </c>
      <c r="I27" s="205">
        <v>506</v>
      </c>
      <c r="J27" s="162"/>
      <c r="K27" s="162"/>
    </row>
    <row r="28" spans="1:920" s="37" customFormat="1" x14ac:dyDescent="0.3">
      <c r="A28" s="45">
        <v>7.0000000000000007E-2</v>
      </c>
      <c r="B28" s="45">
        <v>0.89</v>
      </c>
      <c r="C28" s="45" t="str">
        <f t="shared" si="0"/>
        <v/>
      </c>
      <c r="D28" s="45" t="str">
        <f t="shared" si="0"/>
        <v/>
      </c>
      <c r="E28" s="218" t="s">
        <v>2444</v>
      </c>
      <c r="F28" s="234" t="s">
        <v>2445</v>
      </c>
      <c r="G28" s="204"/>
      <c r="H28" s="233" t="s">
        <v>2336</v>
      </c>
      <c r="I28" s="205">
        <v>507</v>
      </c>
      <c r="J28" s="162"/>
      <c r="K28" s="162"/>
    </row>
    <row r="29" spans="1:920" s="37" customFormat="1" x14ac:dyDescent="0.3">
      <c r="A29" s="45">
        <v>0.08</v>
      </c>
      <c r="B29" s="45">
        <v>0.9</v>
      </c>
      <c r="C29" s="45" t="str">
        <f t="shared" si="0"/>
        <v/>
      </c>
      <c r="D29" s="45"/>
      <c r="E29" s="218" t="s">
        <v>2446</v>
      </c>
      <c r="F29" s="234" t="s">
        <v>2447</v>
      </c>
      <c r="G29" s="204"/>
      <c r="H29" s="205" t="s">
        <v>2336</v>
      </c>
      <c r="I29" s="205">
        <v>508</v>
      </c>
      <c r="J29" s="162"/>
      <c r="K29" s="162"/>
    </row>
    <row r="30" spans="1:920" s="37" customFormat="1" x14ac:dyDescent="0.3">
      <c r="A30" s="45">
        <v>0.09</v>
      </c>
      <c r="B30" s="45">
        <v>0.91</v>
      </c>
      <c r="C30" s="45" t="str">
        <f t="shared" si="0"/>
        <v/>
      </c>
      <c r="D30" s="45"/>
      <c r="E30" s="218" t="s">
        <v>2448</v>
      </c>
      <c r="F30" s="234" t="s">
        <v>2449</v>
      </c>
      <c r="G30" s="204"/>
      <c r="H30" s="205" t="s">
        <v>2336</v>
      </c>
      <c r="I30" s="205">
        <v>509</v>
      </c>
      <c r="J30" s="162"/>
      <c r="K30" s="162"/>
    </row>
    <row r="31" spans="1:920" s="37" customFormat="1" x14ac:dyDescent="0.3">
      <c r="A31" s="45">
        <v>0.1</v>
      </c>
      <c r="B31" s="45">
        <v>0.92</v>
      </c>
      <c r="C31" s="45" t="str">
        <f t="shared" si="0"/>
        <v/>
      </c>
      <c r="D31" s="45" t="str">
        <f t="shared" si="0"/>
        <v/>
      </c>
      <c r="E31" s="218" t="s">
        <v>2450</v>
      </c>
      <c r="F31" s="234" t="s">
        <v>2451</v>
      </c>
      <c r="G31" s="204"/>
      <c r="H31" s="205" t="s">
        <v>2432</v>
      </c>
      <c r="I31" s="205">
        <v>510</v>
      </c>
      <c r="J31" s="162"/>
      <c r="K31" s="162"/>
    </row>
    <row r="32" spans="1:920" s="37" customFormat="1" x14ac:dyDescent="0.3">
      <c r="A32" s="45">
        <v>0.11</v>
      </c>
      <c r="B32" s="45">
        <v>0.93</v>
      </c>
      <c r="C32" s="45" t="str">
        <f t="shared" si="0"/>
        <v/>
      </c>
      <c r="D32" s="45" t="str">
        <f t="shared" si="0"/>
        <v/>
      </c>
      <c r="E32" s="218" t="s">
        <v>2452</v>
      </c>
      <c r="F32" s="234" t="s">
        <v>2453</v>
      </c>
      <c r="G32" s="204"/>
      <c r="H32" s="205" t="s">
        <v>2432</v>
      </c>
      <c r="I32" s="205">
        <v>511</v>
      </c>
      <c r="J32" s="162"/>
      <c r="K32" s="162"/>
    </row>
    <row r="33" spans="1:920" s="37" customFormat="1" ht="26.4" x14ac:dyDescent="0.3">
      <c r="A33" s="45">
        <v>0.12</v>
      </c>
      <c r="B33" s="45">
        <v>0.94</v>
      </c>
      <c r="C33" s="45" t="str">
        <f t="shared" si="0"/>
        <v/>
      </c>
      <c r="D33" s="45" t="str">
        <f t="shared" si="0"/>
        <v/>
      </c>
      <c r="E33" s="218" t="s">
        <v>2454</v>
      </c>
      <c r="F33" s="234" t="s">
        <v>2455</v>
      </c>
      <c r="G33" s="204"/>
      <c r="H33" s="205" t="s">
        <v>2432</v>
      </c>
      <c r="I33" s="205">
        <v>512</v>
      </c>
      <c r="J33" s="162"/>
      <c r="K33" s="162"/>
    </row>
    <row r="34" spans="1:920" s="37" customFormat="1" ht="29.25" customHeight="1" x14ac:dyDescent="0.3">
      <c r="A34" s="45">
        <v>0.13</v>
      </c>
      <c r="B34" s="45">
        <v>0.95</v>
      </c>
      <c r="C34" s="45" t="str">
        <f t="shared" si="0"/>
        <v/>
      </c>
      <c r="D34" s="45" t="str">
        <f t="shared" si="0"/>
        <v/>
      </c>
      <c r="E34" s="218" t="s">
        <v>2456</v>
      </c>
      <c r="F34" s="234" t="s">
        <v>2457</v>
      </c>
      <c r="G34" s="204"/>
      <c r="H34" s="205" t="s">
        <v>2432</v>
      </c>
      <c r="I34" s="205">
        <v>513</v>
      </c>
      <c r="J34" s="162"/>
      <c r="K34" s="162"/>
    </row>
    <row r="35" spans="1:920" ht="7.5" customHeight="1" x14ac:dyDescent="0.3">
      <c r="E35" s="221"/>
      <c r="F35" s="222"/>
      <c r="G35" s="222"/>
      <c r="H35" s="223"/>
      <c r="I35" s="224"/>
      <c r="J35" s="225"/>
      <c r="K35" s="226"/>
    </row>
    <row r="36" spans="1:920" s="36" customFormat="1" ht="21.75" customHeight="1" x14ac:dyDescent="0.25">
      <c r="A36" s="39"/>
      <c r="B36" s="39"/>
      <c r="C36" s="39"/>
      <c r="D36" s="39"/>
      <c r="H36" s="58"/>
      <c r="I36" s="227"/>
      <c r="J36" s="40"/>
      <c r="K36" s="3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</row>
    <row r="37" spans="1:920" s="150" customFormat="1" ht="21.75" customHeight="1" x14ac:dyDescent="0.25">
      <c r="E37" s="147"/>
      <c r="H37" s="161"/>
      <c r="J37" s="145"/>
      <c r="K37" s="148" t="s">
        <v>2023</v>
      </c>
    </row>
    <row r="38" spans="1:920" ht="30.75" customHeight="1" x14ac:dyDescent="0.3">
      <c r="E38" s="177" t="s">
        <v>1974</v>
      </c>
      <c r="F38" s="178" t="s">
        <v>1969</v>
      </c>
      <c r="G38" s="178" t="s">
        <v>1975</v>
      </c>
      <c r="H38" s="179" t="s">
        <v>2333</v>
      </c>
      <c r="I38" s="179" t="s">
        <v>1976</v>
      </c>
      <c r="J38" s="179" t="str">
        <f>J17</f>
        <v>Od 01.01. do 30.06.
tekuće godine</v>
      </c>
      <c r="K38" s="196" t="str">
        <f>K17</f>
        <v>Od 01.01. do 30.06.
prethodne godine</v>
      </c>
    </row>
    <row r="39" spans="1:920" s="51" customFormat="1" ht="12.75" customHeight="1" x14ac:dyDescent="0.3">
      <c r="A39" s="49"/>
      <c r="B39" s="49"/>
      <c r="C39" s="49"/>
      <c r="D39" s="49"/>
      <c r="E39" s="180">
        <v>1</v>
      </c>
      <c r="F39" s="181">
        <v>2</v>
      </c>
      <c r="G39" s="181">
        <v>3</v>
      </c>
      <c r="H39" s="181">
        <v>4</v>
      </c>
      <c r="I39" s="182">
        <v>5</v>
      </c>
      <c r="J39" s="182">
        <v>6</v>
      </c>
      <c r="K39" s="182">
        <v>7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</row>
    <row r="40" spans="1:920" ht="29.25" customHeight="1" x14ac:dyDescent="0.3">
      <c r="A40" s="45">
        <v>0.14000000000000001</v>
      </c>
      <c r="B40" s="45">
        <v>0.96</v>
      </c>
      <c r="C40" s="45" t="str">
        <f>IF(LEN(J40)=0,"",1+ABS((J40*A40)/LEN(J40))+A40)</f>
        <v/>
      </c>
      <c r="D40" s="45" t="str">
        <f>IF(LEN(K40)=0,"",1+ABS((K40*B40)/LEN(K40))+B40)</f>
        <v/>
      </c>
      <c r="E40" s="218" t="s">
        <v>2458</v>
      </c>
      <c r="F40" s="234" t="s">
        <v>2459</v>
      </c>
      <c r="G40" s="204"/>
      <c r="H40" s="205" t="s">
        <v>2432</v>
      </c>
      <c r="I40" s="205">
        <v>514</v>
      </c>
      <c r="J40" s="162"/>
      <c r="K40" s="162"/>
    </row>
    <row r="41" spans="1:920" x14ac:dyDescent="0.3">
      <c r="A41" s="45">
        <v>0.15</v>
      </c>
      <c r="B41" s="45">
        <v>0.97</v>
      </c>
      <c r="C41" s="45" t="str">
        <f>IF(LEN(J41)=0,"",1+ABS((J41*A41)/LEN(J41))+A41)</f>
        <v/>
      </c>
      <c r="D41" s="45" t="str">
        <f>IF(LEN(K41)=0,"",1+ABS((K41*B41)/LEN(K41))+B41)</f>
        <v/>
      </c>
      <c r="E41" s="218" t="s">
        <v>2460</v>
      </c>
      <c r="F41" s="235" t="s">
        <v>2461</v>
      </c>
      <c r="G41" s="219"/>
      <c r="H41" s="205" t="s">
        <v>2432</v>
      </c>
      <c r="I41" s="205">
        <v>515</v>
      </c>
      <c r="J41" s="162"/>
      <c r="K41" s="163"/>
    </row>
    <row r="42" spans="1:920" x14ac:dyDescent="0.3">
      <c r="A42" s="45">
        <v>0.16</v>
      </c>
      <c r="B42" s="45">
        <v>0.98</v>
      </c>
      <c r="C42" s="45" t="str">
        <f t="shared" ref="C42:D64" si="1">IF(LEN(J42)=0,"",1+ABS((J42*A42)/LEN(J42))+A42)</f>
        <v/>
      </c>
      <c r="D42" s="45" t="str">
        <f t="shared" si="1"/>
        <v/>
      </c>
      <c r="E42" s="218" t="s">
        <v>2462</v>
      </c>
      <c r="F42" s="235" t="s">
        <v>2463</v>
      </c>
      <c r="G42" s="219"/>
      <c r="H42" s="205" t="s">
        <v>2432</v>
      </c>
      <c r="I42" s="205">
        <v>516</v>
      </c>
      <c r="J42" s="162"/>
      <c r="K42" s="163"/>
    </row>
    <row r="43" spans="1:920" s="37" customFormat="1" ht="29.25" customHeight="1" x14ac:dyDescent="0.3">
      <c r="A43" s="45">
        <v>0.17</v>
      </c>
      <c r="B43" s="45">
        <v>0.99</v>
      </c>
      <c r="C43" s="45" t="str">
        <f t="shared" si="1"/>
        <v/>
      </c>
      <c r="D43" s="45" t="str">
        <f t="shared" si="1"/>
        <v/>
      </c>
      <c r="E43" s="183" t="s">
        <v>2464</v>
      </c>
      <c r="F43" s="236" t="s">
        <v>2465</v>
      </c>
      <c r="G43" s="185"/>
      <c r="H43" s="185" t="s">
        <v>2432</v>
      </c>
      <c r="I43" s="205">
        <v>517</v>
      </c>
      <c r="J43" s="112"/>
      <c r="K43" s="112"/>
    </row>
    <row r="44" spans="1:920" s="37" customFormat="1" x14ac:dyDescent="0.3">
      <c r="A44" s="45">
        <v>0.18</v>
      </c>
      <c r="B44" s="45">
        <v>1.01</v>
      </c>
      <c r="C44" s="45" t="str">
        <f t="shared" si="1"/>
        <v/>
      </c>
      <c r="D44" s="45" t="str">
        <f t="shared" si="1"/>
        <v/>
      </c>
      <c r="E44" s="183" t="s">
        <v>2466</v>
      </c>
      <c r="F44" s="236" t="s">
        <v>2467</v>
      </c>
      <c r="G44" s="185"/>
      <c r="H44" s="185" t="s">
        <v>2432</v>
      </c>
      <c r="I44" s="205">
        <v>518</v>
      </c>
      <c r="J44" s="112"/>
      <c r="K44" s="112"/>
    </row>
    <row r="45" spans="1:920" s="37" customFormat="1" x14ac:dyDescent="0.3">
      <c r="A45" s="45">
        <v>0.19</v>
      </c>
      <c r="B45" s="45">
        <v>1.02</v>
      </c>
      <c r="C45" s="45" t="str">
        <f t="shared" si="1"/>
        <v/>
      </c>
      <c r="D45" s="45" t="str">
        <f t="shared" si="1"/>
        <v/>
      </c>
      <c r="E45" s="183" t="s">
        <v>2468</v>
      </c>
      <c r="F45" s="236" t="s">
        <v>2469</v>
      </c>
      <c r="G45" s="185"/>
      <c r="H45" s="185" t="s">
        <v>2338</v>
      </c>
      <c r="I45" s="205">
        <v>519</v>
      </c>
      <c r="J45" s="112"/>
      <c r="K45" s="112"/>
    </row>
    <row r="46" spans="1:920" s="37" customFormat="1" x14ac:dyDescent="0.3">
      <c r="A46" s="45">
        <v>0.2</v>
      </c>
      <c r="B46" s="45">
        <v>1.03</v>
      </c>
      <c r="C46" s="45" t="str">
        <f t="shared" si="1"/>
        <v/>
      </c>
      <c r="D46" s="45" t="str">
        <f t="shared" si="1"/>
        <v/>
      </c>
      <c r="E46" s="183" t="s">
        <v>2470</v>
      </c>
      <c r="F46" s="236" t="s">
        <v>2471</v>
      </c>
      <c r="G46" s="185"/>
      <c r="H46" s="185" t="s">
        <v>2432</v>
      </c>
      <c r="I46" s="205">
        <v>520</v>
      </c>
      <c r="J46" s="112"/>
      <c r="K46" s="112"/>
    </row>
    <row r="47" spans="1:920" s="37" customFormat="1" x14ac:dyDescent="0.3">
      <c r="A47" s="45">
        <v>0.21</v>
      </c>
      <c r="B47" s="45">
        <v>1.04</v>
      </c>
      <c r="C47" s="45" t="str">
        <f t="shared" si="1"/>
        <v/>
      </c>
      <c r="D47" s="45" t="str">
        <f t="shared" si="1"/>
        <v/>
      </c>
      <c r="E47" s="183" t="s">
        <v>2472</v>
      </c>
      <c r="F47" s="236" t="s">
        <v>2473</v>
      </c>
      <c r="G47" s="185"/>
      <c r="H47" s="185" t="s">
        <v>2432</v>
      </c>
      <c r="I47" s="205">
        <v>521</v>
      </c>
      <c r="J47" s="112"/>
      <c r="K47" s="112"/>
    </row>
    <row r="48" spans="1:920" s="37" customFormat="1" x14ac:dyDescent="0.3">
      <c r="A48" s="45">
        <v>0.22</v>
      </c>
      <c r="B48" s="45">
        <v>1.05</v>
      </c>
      <c r="C48" s="45" t="str">
        <f t="shared" si="1"/>
        <v/>
      </c>
      <c r="D48" s="45" t="str">
        <f t="shared" si="1"/>
        <v/>
      </c>
      <c r="E48" s="183" t="s">
        <v>2474</v>
      </c>
      <c r="F48" s="236" t="s">
        <v>2277</v>
      </c>
      <c r="G48" s="185"/>
      <c r="H48" s="185" t="s">
        <v>2336</v>
      </c>
      <c r="I48" s="205">
        <v>522</v>
      </c>
      <c r="J48" s="112"/>
      <c r="K48" s="112"/>
    </row>
    <row r="49" spans="1:11" s="37" customFormat="1" x14ac:dyDescent="0.3">
      <c r="A49" s="45">
        <v>0.23</v>
      </c>
      <c r="B49" s="45">
        <v>1.06</v>
      </c>
      <c r="C49" s="45" t="str">
        <f t="shared" si="1"/>
        <v/>
      </c>
      <c r="D49" s="45" t="str">
        <f t="shared" si="1"/>
        <v/>
      </c>
      <c r="E49" s="183" t="s">
        <v>2475</v>
      </c>
      <c r="F49" s="236" t="s">
        <v>2476</v>
      </c>
      <c r="G49" s="185"/>
      <c r="H49" s="185" t="s">
        <v>2338</v>
      </c>
      <c r="I49" s="205">
        <v>523</v>
      </c>
      <c r="J49" s="112"/>
      <c r="K49" s="112"/>
    </row>
    <row r="50" spans="1:11" s="37" customFormat="1" x14ac:dyDescent="0.3">
      <c r="A50" s="45">
        <v>0.24</v>
      </c>
      <c r="B50" s="45">
        <v>1.07</v>
      </c>
      <c r="C50" s="45" t="str">
        <f t="shared" si="1"/>
        <v/>
      </c>
      <c r="D50" s="45" t="str">
        <f t="shared" si="1"/>
        <v/>
      </c>
      <c r="E50" s="183" t="s">
        <v>2477</v>
      </c>
      <c r="F50" s="236" t="s">
        <v>2478</v>
      </c>
      <c r="G50" s="185"/>
      <c r="H50" s="185" t="s">
        <v>2338</v>
      </c>
      <c r="I50" s="205">
        <v>524</v>
      </c>
      <c r="J50" s="112"/>
      <c r="K50" s="112"/>
    </row>
    <row r="51" spans="1:11" s="37" customFormat="1" x14ac:dyDescent="0.3">
      <c r="A51" s="45">
        <v>0.25</v>
      </c>
      <c r="B51" s="45">
        <v>1.08</v>
      </c>
      <c r="C51" s="45" t="str">
        <f t="shared" si="1"/>
        <v/>
      </c>
      <c r="D51" s="45" t="str">
        <f t="shared" si="1"/>
        <v/>
      </c>
      <c r="E51" s="183" t="s">
        <v>2479</v>
      </c>
      <c r="F51" s="236" t="s">
        <v>2480</v>
      </c>
      <c r="G51" s="185"/>
      <c r="H51" s="185" t="s">
        <v>2336</v>
      </c>
      <c r="I51" s="205">
        <v>525</v>
      </c>
      <c r="J51" s="112"/>
      <c r="K51" s="112"/>
    </row>
    <row r="52" spans="1:11" s="37" customFormat="1" x14ac:dyDescent="0.3">
      <c r="A52" s="45"/>
      <c r="B52" s="45"/>
      <c r="C52" s="45" t="str">
        <f t="shared" si="1"/>
        <v/>
      </c>
      <c r="D52" s="45" t="str">
        <f t="shared" si="1"/>
        <v/>
      </c>
      <c r="E52" s="183" t="s">
        <v>1988</v>
      </c>
      <c r="F52" s="189" t="s">
        <v>2481</v>
      </c>
      <c r="G52" s="185"/>
      <c r="H52" s="185"/>
      <c r="I52" s="205"/>
      <c r="J52" s="111"/>
      <c r="K52" s="111"/>
    </row>
    <row r="53" spans="1:11" s="37" customFormat="1" x14ac:dyDescent="0.3">
      <c r="A53" s="45">
        <v>0.26</v>
      </c>
      <c r="B53" s="45">
        <v>1.0900000000000001</v>
      </c>
      <c r="C53" s="45" t="str">
        <f t="shared" si="1"/>
        <v/>
      </c>
      <c r="D53" s="45" t="str">
        <f t="shared" si="1"/>
        <v/>
      </c>
      <c r="E53" s="183" t="s">
        <v>2482</v>
      </c>
      <c r="F53" s="236" t="s">
        <v>2483</v>
      </c>
      <c r="G53" s="185"/>
      <c r="H53" s="185" t="s">
        <v>2432</v>
      </c>
      <c r="I53" s="205">
        <v>526</v>
      </c>
      <c r="J53" s="112"/>
      <c r="K53" s="112"/>
    </row>
    <row r="54" spans="1:11" s="37" customFormat="1" x14ac:dyDescent="0.3">
      <c r="A54" s="45">
        <v>0.27</v>
      </c>
      <c r="B54" s="45">
        <v>1.1000000000000001</v>
      </c>
      <c r="C54" s="45">
        <f t="shared" si="1"/>
        <v>2655.19</v>
      </c>
      <c r="D54" s="45">
        <f t="shared" si="1"/>
        <v>44.266666666666673</v>
      </c>
      <c r="E54" s="183" t="s">
        <v>2484</v>
      </c>
      <c r="F54" s="236" t="s">
        <v>2485</v>
      </c>
      <c r="G54" s="185"/>
      <c r="H54" s="185" t="s">
        <v>2432</v>
      </c>
      <c r="I54" s="205">
        <v>527</v>
      </c>
      <c r="J54" s="112">
        <v>-58976</v>
      </c>
      <c r="K54" s="112">
        <v>115</v>
      </c>
    </row>
    <row r="55" spans="1:11" s="37" customFormat="1" x14ac:dyDescent="0.3">
      <c r="A55" s="45">
        <v>0.28000000000000003</v>
      </c>
      <c r="B55" s="45">
        <v>1.1100000000000001</v>
      </c>
      <c r="C55" s="45" t="str">
        <f t="shared" si="1"/>
        <v/>
      </c>
      <c r="D55" s="45" t="str">
        <f t="shared" si="1"/>
        <v/>
      </c>
      <c r="E55" s="183" t="s">
        <v>2486</v>
      </c>
      <c r="F55" s="236" t="s">
        <v>2487</v>
      </c>
      <c r="G55" s="185"/>
      <c r="H55" s="185" t="s">
        <v>2432</v>
      </c>
      <c r="I55" s="205">
        <v>528</v>
      </c>
      <c r="J55" s="112"/>
      <c r="K55" s="112"/>
    </row>
    <row r="56" spans="1:11" s="37" customFormat="1" x14ac:dyDescent="0.3">
      <c r="A56" s="45">
        <v>0.28999999999999998</v>
      </c>
      <c r="B56" s="45">
        <v>1.1200000000000001</v>
      </c>
      <c r="C56" s="45" t="str">
        <f t="shared" si="1"/>
        <v/>
      </c>
      <c r="D56" s="45" t="str">
        <f t="shared" si="1"/>
        <v/>
      </c>
      <c r="E56" s="183" t="s">
        <v>2488</v>
      </c>
      <c r="F56" s="236" t="s">
        <v>2489</v>
      </c>
      <c r="G56" s="185"/>
      <c r="H56" s="185" t="s">
        <v>2432</v>
      </c>
      <c r="I56" s="205">
        <v>529</v>
      </c>
      <c r="J56" s="112"/>
      <c r="K56" s="112"/>
    </row>
    <row r="57" spans="1:11" s="37" customFormat="1" x14ac:dyDescent="0.3">
      <c r="A57" s="45">
        <v>0.3</v>
      </c>
      <c r="B57" s="45">
        <v>1.1299999999999999</v>
      </c>
      <c r="C57" s="45">
        <f t="shared" si="1"/>
        <v>3.4</v>
      </c>
      <c r="D57" s="45">
        <f t="shared" si="1"/>
        <v>83.489999999999981</v>
      </c>
      <c r="E57" s="183" t="s">
        <v>2490</v>
      </c>
      <c r="F57" s="236" t="s">
        <v>2491</v>
      </c>
      <c r="G57" s="185"/>
      <c r="H57" s="185" t="s">
        <v>2432</v>
      </c>
      <c r="I57" s="205">
        <v>530</v>
      </c>
      <c r="J57" s="112">
        <v>-21</v>
      </c>
      <c r="K57" s="112">
        <v>-288</v>
      </c>
    </row>
    <row r="58" spans="1:11" s="37" customFormat="1" x14ac:dyDescent="0.3">
      <c r="A58" s="45">
        <v>0.31</v>
      </c>
      <c r="B58" s="45">
        <v>1.1399999999999999</v>
      </c>
      <c r="C58" s="45">
        <f t="shared" si="1"/>
        <v>64.674000000000007</v>
      </c>
      <c r="D58" s="45">
        <f t="shared" si="1"/>
        <v>7949.308</v>
      </c>
      <c r="E58" s="183" t="s">
        <v>2492</v>
      </c>
      <c r="F58" s="236" t="s">
        <v>2493</v>
      </c>
      <c r="G58" s="185"/>
      <c r="H58" s="185" t="s">
        <v>2432</v>
      </c>
      <c r="I58" s="205">
        <v>531</v>
      </c>
      <c r="J58" s="112">
        <v>-1022</v>
      </c>
      <c r="K58" s="112">
        <v>34856</v>
      </c>
    </row>
    <row r="59" spans="1:11" s="37" customFormat="1" x14ac:dyDescent="0.3">
      <c r="A59" s="45">
        <v>0.32</v>
      </c>
      <c r="B59" s="45">
        <v>1.1499999999999999</v>
      </c>
      <c r="C59" s="45" t="str">
        <f t="shared" si="1"/>
        <v/>
      </c>
      <c r="D59" s="45" t="str">
        <f t="shared" si="1"/>
        <v/>
      </c>
      <c r="E59" s="183" t="s">
        <v>2494</v>
      </c>
      <c r="F59" s="236" t="s">
        <v>2495</v>
      </c>
      <c r="G59" s="185"/>
      <c r="H59" s="185" t="s">
        <v>2432</v>
      </c>
      <c r="I59" s="205">
        <v>532</v>
      </c>
      <c r="J59" s="112"/>
      <c r="K59" s="112"/>
    </row>
    <row r="60" spans="1:11" s="37" customFormat="1" x14ac:dyDescent="0.3">
      <c r="A60" s="45">
        <v>0.33</v>
      </c>
      <c r="B60" s="45">
        <v>1.1599999999999999</v>
      </c>
      <c r="C60" s="45" t="str">
        <f t="shared" si="1"/>
        <v/>
      </c>
      <c r="D60" s="45" t="str">
        <f t="shared" si="1"/>
        <v/>
      </c>
      <c r="E60" s="183" t="s">
        <v>1991</v>
      </c>
      <c r="F60" s="189" t="s">
        <v>2496</v>
      </c>
      <c r="G60" s="185"/>
      <c r="H60" s="185" t="s">
        <v>2338</v>
      </c>
      <c r="I60" s="205">
        <v>533</v>
      </c>
      <c r="J60" s="112"/>
      <c r="K60" s="112"/>
    </row>
    <row r="61" spans="1:11" s="37" customFormat="1" ht="26.4" x14ac:dyDescent="0.3">
      <c r="A61" s="45">
        <v>0.34</v>
      </c>
      <c r="B61" s="45">
        <v>1.17</v>
      </c>
      <c r="C61" s="45">
        <f t="shared" si="1"/>
        <v>5294.5960000000005</v>
      </c>
      <c r="D61" s="45">
        <f t="shared" si="1"/>
        <v>29461.989999999994</v>
      </c>
      <c r="E61" s="186" t="s">
        <v>1978</v>
      </c>
      <c r="F61" s="193" t="s">
        <v>2497</v>
      </c>
      <c r="G61" s="185"/>
      <c r="H61" s="179" t="s">
        <v>2432</v>
      </c>
      <c r="I61" s="196">
        <v>534</v>
      </c>
      <c r="J61" s="194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77842</v>
      </c>
      <c r="K61" s="194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>151076</v>
      </c>
    </row>
    <row r="62" spans="1:11" s="37" customFormat="1" x14ac:dyDescent="0.3">
      <c r="A62" s="45"/>
      <c r="B62" s="45"/>
      <c r="C62" s="45" t="str">
        <f t="shared" si="1"/>
        <v/>
      </c>
      <c r="D62" s="45" t="str">
        <f t="shared" si="1"/>
        <v/>
      </c>
      <c r="E62" s="186" t="s">
        <v>1999</v>
      </c>
      <c r="F62" s="193" t="s">
        <v>2346</v>
      </c>
      <c r="G62" s="185"/>
      <c r="H62" s="185"/>
      <c r="I62" s="205"/>
      <c r="J62" s="111"/>
      <c r="K62" s="111"/>
    </row>
    <row r="63" spans="1:11" s="37" customFormat="1" x14ac:dyDescent="0.3">
      <c r="A63" s="45">
        <v>0.35</v>
      </c>
      <c r="B63" s="45">
        <v>1.18</v>
      </c>
      <c r="C63" s="45">
        <f t="shared" si="1"/>
        <v>438.15000000000003</v>
      </c>
      <c r="D63" s="45" t="str">
        <f t="shared" si="1"/>
        <v/>
      </c>
      <c r="E63" s="183" t="s">
        <v>2002</v>
      </c>
      <c r="F63" s="189" t="s">
        <v>2347</v>
      </c>
      <c r="G63" s="185"/>
      <c r="H63" s="185" t="s">
        <v>2338</v>
      </c>
      <c r="I63" s="205">
        <v>535</v>
      </c>
      <c r="J63" s="112">
        <v>-6240</v>
      </c>
      <c r="K63" s="112"/>
    </row>
    <row r="64" spans="1:11" s="37" customFormat="1" x14ac:dyDescent="0.3">
      <c r="A64" s="45">
        <v>0.36</v>
      </c>
      <c r="B64" s="45">
        <v>1.19</v>
      </c>
      <c r="C64" s="45" t="str">
        <f t="shared" si="1"/>
        <v/>
      </c>
      <c r="D64" s="45" t="str">
        <f t="shared" si="1"/>
        <v/>
      </c>
      <c r="E64" s="183" t="s">
        <v>2004</v>
      </c>
      <c r="F64" s="189" t="s">
        <v>2348</v>
      </c>
      <c r="G64" s="185"/>
      <c r="H64" s="185" t="s">
        <v>2336</v>
      </c>
      <c r="I64" s="185">
        <v>536</v>
      </c>
      <c r="J64" s="112"/>
      <c r="K64" s="112"/>
    </row>
    <row r="65" spans="1:920" s="37" customFormat="1" x14ac:dyDescent="0.3">
      <c r="A65" s="45">
        <v>0.37</v>
      </c>
      <c r="B65" s="45">
        <v>1.2</v>
      </c>
      <c r="C65" s="45"/>
      <c r="D65" s="45"/>
      <c r="E65" s="183" t="s">
        <v>2005</v>
      </c>
      <c r="F65" s="189" t="s">
        <v>2349</v>
      </c>
      <c r="G65" s="185"/>
      <c r="H65" s="185" t="s">
        <v>2338</v>
      </c>
      <c r="I65" s="205">
        <v>537</v>
      </c>
      <c r="J65" s="112"/>
      <c r="K65" s="112"/>
    </row>
    <row r="66" spans="1:920" s="37" customFormat="1" x14ac:dyDescent="0.3">
      <c r="A66" s="45">
        <v>0.38</v>
      </c>
      <c r="B66" s="45">
        <v>1.21</v>
      </c>
      <c r="C66" s="45" t="str">
        <f t="shared" ref="C66:D71" si="2">IF(LEN(J66)=0,"",1+ABS((J66*A66)/LEN(J66))+A66)</f>
        <v/>
      </c>
      <c r="D66" s="45" t="str">
        <f t="shared" si="2"/>
        <v/>
      </c>
      <c r="E66" s="183" t="s">
        <v>2007</v>
      </c>
      <c r="F66" s="189" t="s">
        <v>2350</v>
      </c>
      <c r="G66" s="185"/>
      <c r="H66" s="185" t="s">
        <v>2336</v>
      </c>
      <c r="I66" s="185">
        <v>538</v>
      </c>
      <c r="J66" s="112"/>
      <c r="K66" s="112"/>
    </row>
    <row r="67" spans="1:920" s="37" customFormat="1" x14ac:dyDescent="0.3">
      <c r="A67" s="45">
        <v>0.39</v>
      </c>
      <c r="B67" s="45">
        <v>1.22</v>
      </c>
      <c r="C67" s="45" t="str">
        <f t="shared" si="2"/>
        <v/>
      </c>
      <c r="D67" s="45" t="str">
        <f t="shared" si="2"/>
        <v/>
      </c>
      <c r="E67" s="183" t="s">
        <v>2194</v>
      </c>
      <c r="F67" s="189" t="s">
        <v>2498</v>
      </c>
      <c r="G67" s="185"/>
      <c r="H67" s="185" t="s">
        <v>2338</v>
      </c>
      <c r="I67" s="205">
        <v>539</v>
      </c>
      <c r="J67" s="112"/>
      <c r="K67" s="112"/>
    </row>
    <row r="68" spans="1:920" s="37" customFormat="1" x14ac:dyDescent="0.3">
      <c r="A68" s="45">
        <v>0.4</v>
      </c>
      <c r="B68" s="45">
        <v>1.23</v>
      </c>
      <c r="C68" s="45" t="str">
        <f t="shared" si="2"/>
        <v/>
      </c>
      <c r="D68" s="45" t="str">
        <f t="shared" si="2"/>
        <v/>
      </c>
      <c r="E68" s="183" t="s">
        <v>2196</v>
      </c>
      <c r="F68" s="189" t="s">
        <v>2352</v>
      </c>
      <c r="G68" s="185"/>
      <c r="H68" s="185" t="s">
        <v>2336</v>
      </c>
      <c r="I68" s="185">
        <v>540</v>
      </c>
      <c r="J68" s="112"/>
      <c r="K68" s="112"/>
    </row>
    <row r="69" spans="1:920" s="37" customFormat="1" x14ac:dyDescent="0.3">
      <c r="A69" s="45">
        <v>0.41</v>
      </c>
      <c r="B69" s="45">
        <v>1.24</v>
      </c>
      <c r="C69" s="45" t="str">
        <f t="shared" si="2"/>
        <v/>
      </c>
      <c r="D69" s="45" t="str">
        <f t="shared" si="2"/>
        <v/>
      </c>
      <c r="E69" s="183" t="s">
        <v>2198</v>
      </c>
      <c r="F69" s="189" t="s">
        <v>2354</v>
      </c>
      <c r="G69" s="185"/>
      <c r="H69" s="185" t="s">
        <v>2338</v>
      </c>
      <c r="I69" s="205">
        <v>541</v>
      </c>
      <c r="J69" s="112"/>
      <c r="K69" s="112"/>
    </row>
    <row r="70" spans="1:920" s="37" customFormat="1" x14ac:dyDescent="0.3">
      <c r="A70" s="45">
        <v>0.42</v>
      </c>
      <c r="B70" s="45">
        <v>1.25</v>
      </c>
      <c r="C70" s="45" t="str">
        <f t="shared" si="2"/>
        <v/>
      </c>
      <c r="D70" s="45" t="str">
        <f t="shared" si="2"/>
        <v/>
      </c>
      <c r="E70" s="183" t="s">
        <v>2200</v>
      </c>
      <c r="F70" s="189" t="s">
        <v>2355</v>
      </c>
      <c r="G70" s="185"/>
      <c r="H70" s="185" t="s">
        <v>2336</v>
      </c>
      <c r="I70" s="185">
        <v>542</v>
      </c>
      <c r="J70" s="112"/>
      <c r="K70" s="112"/>
    </row>
    <row r="71" spans="1:920" s="37" customFormat="1" x14ac:dyDescent="0.3">
      <c r="A71" s="45">
        <v>0.43</v>
      </c>
      <c r="B71" s="45">
        <v>1.26</v>
      </c>
      <c r="C71" s="45" t="str">
        <f t="shared" si="2"/>
        <v/>
      </c>
      <c r="D71" s="45" t="str">
        <f t="shared" si="2"/>
        <v/>
      </c>
      <c r="E71" s="183" t="s">
        <v>2202</v>
      </c>
      <c r="F71" s="189" t="s">
        <v>2356</v>
      </c>
      <c r="G71" s="185"/>
      <c r="H71" s="185" t="s">
        <v>2336</v>
      </c>
      <c r="I71" s="205">
        <v>543</v>
      </c>
      <c r="J71" s="112"/>
      <c r="K71" s="112"/>
    </row>
    <row r="72" spans="1:920" ht="7.5" customHeight="1" x14ac:dyDescent="0.3">
      <c r="E72" s="221"/>
      <c r="F72" s="222"/>
      <c r="G72" s="222"/>
      <c r="H72" s="223"/>
      <c r="I72" s="224"/>
      <c r="J72" s="225"/>
      <c r="K72" s="226"/>
    </row>
    <row r="73" spans="1:920" s="150" customFormat="1" ht="21.75" customHeight="1" x14ac:dyDescent="0.25">
      <c r="E73" s="147"/>
      <c r="H73" s="161"/>
      <c r="J73" s="145"/>
      <c r="K73" s="148" t="s">
        <v>2084</v>
      </c>
    </row>
    <row r="74" spans="1:920" ht="30.75" customHeight="1" x14ac:dyDescent="0.3">
      <c r="E74" s="177" t="s">
        <v>1974</v>
      </c>
      <c r="F74" s="178" t="s">
        <v>1969</v>
      </c>
      <c r="G74" s="178" t="s">
        <v>1975</v>
      </c>
      <c r="H74" s="179" t="s">
        <v>2333</v>
      </c>
      <c r="I74" s="179" t="s">
        <v>1976</v>
      </c>
      <c r="J74" s="179" t="str">
        <f>J17</f>
        <v>Od 01.01. do 30.06.
tekuće godine</v>
      </c>
      <c r="K74" s="196" t="str">
        <f>K17</f>
        <v>Od 01.01. do 30.06.
prethodne godine</v>
      </c>
    </row>
    <row r="75" spans="1:920" s="51" customFormat="1" ht="12.75" customHeight="1" x14ac:dyDescent="0.3">
      <c r="A75" s="49"/>
      <c r="B75" s="49"/>
      <c r="C75" s="49"/>
      <c r="D75" s="49"/>
      <c r="E75" s="180">
        <v>1</v>
      </c>
      <c r="F75" s="181">
        <v>2</v>
      </c>
      <c r="G75" s="181">
        <v>3</v>
      </c>
      <c r="H75" s="181">
        <v>4</v>
      </c>
      <c r="I75" s="182">
        <v>5</v>
      </c>
      <c r="J75" s="182">
        <v>6</v>
      </c>
      <c r="K75" s="182">
        <v>7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  <c r="UX75" s="50"/>
      <c r="UY75" s="50"/>
      <c r="UZ75" s="50"/>
      <c r="VA75" s="50"/>
      <c r="VB75" s="50"/>
      <c r="VC75" s="50"/>
      <c r="VD75" s="50"/>
      <c r="VE75" s="50"/>
      <c r="VF75" s="50"/>
      <c r="VG75" s="50"/>
      <c r="VH75" s="50"/>
      <c r="VI75" s="50"/>
      <c r="VJ75" s="50"/>
      <c r="VK75" s="50"/>
      <c r="VL75" s="50"/>
      <c r="VM75" s="50"/>
      <c r="VN75" s="50"/>
      <c r="VO75" s="50"/>
      <c r="VP75" s="50"/>
      <c r="VQ75" s="50"/>
      <c r="VR75" s="50"/>
      <c r="VS75" s="50"/>
      <c r="VT75" s="50"/>
      <c r="VU75" s="50"/>
      <c r="VV75" s="50"/>
      <c r="VW75" s="50"/>
      <c r="VX75" s="50"/>
      <c r="VY75" s="50"/>
      <c r="VZ75" s="50"/>
      <c r="WA75" s="50"/>
      <c r="WB75" s="50"/>
      <c r="WC75" s="50"/>
      <c r="WD75" s="50"/>
      <c r="WE75" s="50"/>
      <c r="WF75" s="50"/>
      <c r="WG75" s="50"/>
      <c r="WH75" s="50"/>
      <c r="WI75" s="50"/>
      <c r="WJ75" s="50"/>
      <c r="WK75" s="50"/>
      <c r="WL75" s="50"/>
      <c r="WM75" s="50"/>
      <c r="WN75" s="50"/>
      <c r="WO75" s="50"/>
      <c r="WP75" s="50"/>
      <c r="WQ75" s="50"/>
      <c r="WR75" s="50"/>
      <c r="WS75" s="50"/>
      <c r="WT75" s="50"/>
      <c r="WU75" s="50"/>
      <c r="WV75" s="50"/>
      <c r="WW75" s="50"/>
      <c r="WX75" s="50"/>
      <c r="WY75" s="50"/>
      <c r="WZ75" s="50"/>
      <c r="XA75" s="50"/>
      <c r="XB75" s="50"/>
      <c r="XC75" s="50"/>
      <c r="XD75" s="50"/>
      <c r="XE75" s="50"/>
      <c r="XF75" s="50"/>
      <c r="XG75" s="50"/>
      <c r="XH75" s="50"/>
      <c r="XI75" s="50"/>
      <c r="XJ75" s="50"/>
      <c r="XK75" s="50"/>
      <c r="XL75" s="50"/>
      <c r="XM75" s="50"/>
      <c r="XN75" s="50"/>
      <c r="XO75" s="50"/>
      <c r="XP75" s="50"/>
      <c r="XQ75" s="50"/>
      <c r="XR75" s="50"/>
      <c r="XS75" s="50"/>
      <c r="XT75" s="50"/>
      <c r="XU75" s="50"/>
      <c r="XV75" s="50"/>
      <c r="XW75" s="50"/>
      <c r="XX75" s="50"/>
      <c r="XY75" s="50"/>
      <c r="XZ75" s="50"/>
      <c r="YA75" s="50"/>
      <c r="YB75" s="50"/>
      <c r="YC75" s="50"/>
      <c r="YD75" s="50"/>
      <c r="YE75" s="50"/>
      <c r="YF75" s="50"/>
      <c r="YG75" s="50"/>
      <c r="YH75" s="50"/>
      <c r="YI75" s="50"/>
      <c r="YJ75" s="50"/>
      <c r="YK75" s="50"/>
      <c r="YL75" s="50"/>
      <c r="YM75" s="50"/>
      <c r="YN75" s="50"/>
      <c r="YO75" s="50"/>
      <c r="YP75" s="50"/>
      <c r="YQ75" s="50"/>
      <c r="YR75" s="50"/>
      <c r="YS75" s="50"/>
      <c r="YT75" s="50"/>
      <c r="YU75" s="50"/>
      <c r="YV75" s="50"/>
      <c r="YW75" s="50"/>
      <c r="YX75" s="50"/>
      <c r="YY75" s="50"/>
      <c r="YZ75" s="50"/>
      <c r="ZA75" s="50"/>
      <c r="ZB75" s="50"/>
      <c r="ZC75" s="50"/>
      <c r="ZD75" s="50"/>
      <c r="ZE75" s="50"/>
      <c r="ZF75" s="50"/>
      <c r="ZG75" s="50"/>
      <c r="ZH75" s="50"/>
      <c r="ZI75" s="50"/>
      <c r="ZJ75" s="50"/>
      <c r="ZK75" s="50"/>
      <c r="ZL75" s="50"/>
      <c r="ZM75" s="50"/>
      <c r="ZN75" s="50"/>
      <c r="ZO75" s="50"/>
      <c r="ZP75" s="50"/>
      <c r="ZQ75" s="50"/>
      <c r="ZR75" s="50"/>
      <c r="ZS75" s="50"/>
      <c r="ZT75" s="50"/>
      <c r="ZU75" s="50"/>
      <c r="ZV75" s="50"/>
      <c r="ZW75" s="50"/>
      <c r="ZX75" s="50"/>
      <c r="ZY75" s="50"/>
      <c r="ZZ75" s="50"/>
      <c r="AAA75" s="50"/>
      <c r="AAB75" s="50"/>
      <c r="AAC75" s="50"/>
      <c r="AAD75" s="50"/>
      <c r="AAE75" s="50"/>
      <c r="AAF75" s="50"/>
      <c r="AAG75" s="50"/>
      <c r="AAH75" s="50"/>
      <c r="AAI75" s="50"/>
      <c r="AAJ75" s="50"/>
      <c r="AAK75" s="50"/>
      <c r="AAL75" s="50"/>
      <c r="AAM75" s="50"/>
      <c r="AAN75" s="50"/>
      <c r="AAO75" s="50"/>
      <c r="AAP75" s="50"/>
      <c r="AAQ75" s="50"/>
      <c r="AAR75" s="50"/>
      <c r="AAS75" s="50"/>
      <c r="AAT75" s="50"/>
      <c r="AAU75" s="50"/>
      <c r="AAV75" s="50"/>
      <c r="AAW75" s="50"/>
      <c r="AAX75" s="50"/>
      <c r="AAY75" s="50"/>
      <c r="AAZ75" s="50"/>
      <c r="ABA75" s="50"/>
      <c r="ABB75" s="50"/>
      <c r="ABC75" s="50"/>
      <c r="ABD75" s="50"/>
      <c r="ABE75" s="50"/>
      <c r="ABF75" s="50"/>
      <c r="ABG75" s="50"/>
      <c r="ABH75" s="50"/>
      <c r="ABI75" s="50"/>
      <c r="ABJ75" s="50"/>
      <c r="ABK75" s="50"/>
      <c r="ABL75" s="50"/>
      <c r="ABM75" s="50"/>
      <c r="ABN75" s="50"/>
      <c r="ABO75" s="50"/>
      <c r="ABP75" s="50"/>
      <c r="ABQ75" s="50"/>
      <c r="ABR75" s="50"/>
      <c r="ABS75" s="50"/>
      <c r="ABT75" s="50"/>
      <c r="ABU75" s="50"/>
      <c r="ABV75" s="50"/>
      <c r="ABW75" s="50"/>
      <c r="ABX75" s="50"/>
      <c r="ABY75" s="50"/>
      <c r="ABZ75" s="50"/>
      <c r="ACA75" s="50"/>
      <c r="ACB75" s="50"/>
      <c r="ACC75" s="50"/>
      <c r="ACD75" s="50"/>
      <c r="ACE75" s="50"/>
      <c r="ACF75" s="50"/>
      <c r="ACG75" s="50"/>
      <c r="ACH75" s="50"/>
      <c r="ACI75" s="50"/>
      <c r="ACJ75" s="50"/>
      <c r="ACK75" s="50"/>
      <c r="ACL75" s="50"/>
      <c r="ACM75" s="50"/>
      <c r="ACN75" s="50"/>
      <c r="ACO75" s="50"/>
      <c r="ACP75" s="50"/>
      <c r="ACQ75" s="50"/>
      <c r="ACR75" s="50"/>
      <c r="ACS75" s="50"/>
      <c r="ACT75" s="50"/>
      <c r="ACU75" s="50"/>
      <c r="ACV75" s="50"/>
      <c r="ACW75" s="50"/>
      <c r="ACX75" s="50"/>
      <c r="ACY75" s="50"/>
      <c r="ACZ75" s="50"/>
      <c r="ADA75" s="50"/>
      <c r="ADB75" s="50"/>
      <c r="ADC75" s="50"/>
      <c r="ADD75" s="50"/>
      <c r="ADE75" s="50"/>
      <c r="ADF75" s="50"/>
      <c r="ADG75" s="50"/>
      <c r="ADH75" s="50"/>
      <c r="ADI75" s="50"/>
      <c r="ADJ75" s="50"/>
      <c r="ADK75" s="50"/>
      <c r="ADL75" s="50"/>
      <c r="ADM75" s="50"/>
      <c r="ADN75" s="50"/>
      <c r="ADO75" s="50"/>
      <c r="ADP75" s="50"/>
      <c r="ADQ75" s="50"/>
      <c r="ADR75" s="50"/>
      <c r="ADS75" s="50"/>
      <c r="ADT75" s="50"/>
      <c r="ADU75" s="50"/>
      <c r="ADV75" s="50"/>
      <c r="ADW75" s="50"/>
      <c r="ADX75" s="50"/>
      <c r="ADY75" s="50"/>
      <c r="ADZ75" s="50"/>
      <c r="AEA75" s="50"/>
      <c r="AEB75" s="50"/>
      <c r="AEC75" s="50"/>
      <c r="AED75" s="50"/>
      <c r="AEE75" s="50"/>
      <c r="AEF75" s="50"/>
      <c r="AEG75" s="50"/>
      <c r="AEH75" s="50"/>
      <c r="AEI75" s="50"/>
      <c r="AEJ75" s="50"/>
      <c r="AEK75" s="50"/>
      <c r="AEL75" s="50"/>
      <c r="AEM75" s="50"/>
      <c r="AEN75" s="50"/>
      <c r="AEO75" s="50"/>
      <c r="AEP75" s="50"/>
      <c r="AEQ75" s="50"/>
      <c r="AER75" s="50"/>
      <c r="AES75" s="50"/>
      <c r="AET75" s="50"/>
      <c r="AEU75" s="50"/>
      <c r="AEV75" s="50"/>
      <c r="AEW75" s="50"/>
      <c r="AEX75" s="50"/>
      <c r="AEY75" s="50"/>
      <c r="AEZ75" s="50"/>
      <c r="AFA75" s="50"/>
      <c r="AFB75" s="50"/>
      <c r="AFC75" s="50"/>
      <c r="AFD75" s="50"/>
      <c r="AFE75" s="50"/>
      <c r="AFF75" s="50"/>
      <c r="AFG75" s="50"/>
      <c r="AFH75" s="50"/>
      <c r="AFI75" s="50"/>
      <c r="AFJ75" s="50"/>
      <c r="AFK75" s="50"/>
      <c r="AFL75" s="50"/>
      <c r="AFM75" s="50"/>
      <c r="AFN75" s="50"/>
      <c r="AFO75" s="50"/>
      <c r="AFP75" s="50"/>
      <c r="AFQ75" s="50"/>
      <c r="AFR75" s="50"/>
      <c r="AFS75" s="50"/>
      <c r="AFT75" s="50"/>
      <c r="AFU75" s="50"/>
      <c r="AFV75" s="50"/>
      <c r="AFW75" s="50"/>
      <c r="AFX75" s="50"/>
      <c r="AFY75" s="50"/>
      <c r="AFZ75" s="50"/>
      <c r="AGA75" s="50"/>
      <c r="AGB75" s="50"/>
      <c r="AGC75" s="50"/>
      <c r="AGD75" s="50"/>
      <c r="AGE75" s="50"/>
      <c r="AGF75" s="50"/>
      <c r="AGG75" s="50"/>
      <c r="AGH75" s="50"/>
      <c r="AGI75" s="50"/>
      <c r="AGJ75" s="50"/>
      <c r="AGK75" s="50"/>
      <c r="AGL75" s="50"/>
      <c r="AGM75" s="50"/>
      <c r="AGN75" s="50"/>
      <c r="AGO75" s="50"/>
      <c r="AGP75" s="50"/>
      <c r="AGQ75" s="50"/>
      <c r="AGR75" s="50"/>
      <c r="AGS75" s="50"/>
      <c r="AGT75" s="50"/>
      <c r="AGU75" s="50"/>
      <c r="AGV75" s="50"/>
      <c r="AGW75" s="50"/>
      <c r="AGX75" s="50"/>
      <c r="AGY75" s="50"/>
      <c r="AGZ75" s="50"/>
      <c r="AHA75" s="50"/>
      <c r="AHB75" s="50"/>
      <c r="AHC75" s="50"/>
      <c r="AHD75" s="50"/>
      <c r="AHE75" s="50"/>
      <c r="AHF75" s="50"/>
      <c r="AHG75" s="50"/>
      <c r="AHH75" s="50"/>
      <c r="AHI75" s="50"/>
      <c r="AHJ75" s="50"/>
      <c r="AHK75" s="50"/>
      <c r="AHL75" s="50"/>
      <c r="AHM75" s="50"/>
      <c r="AHN75" s="50"/>
      <c r="AHO75" s="50"/>
      <c r="AHP75" s="50"/>
      <c r="AHQ75" s="50"/>
      <c r="AHR75" s="50"/>
      <c r="AHS75" s="50"/>
      <c r="AHT75" s="50"/>
      <c r="AHU75" s="50"/>
      <c r="AHV75" s="50"/>
      <c r="AHW75" s="50"/>
      <c r="AHX75" s="50"/>
      <c r="AHY75" s="50"/>
      <c r="AHZ75" s="50"/>
      <c r="AIA75" s="50"/>
      <c r="AIB75" s="50"/>
      <c r="AIC75" s="50"/>
      <c r="AID75" s="50"/>
      <c r="AIE75" s="50"/>
      <c r="AIF75" s="50"/>
      <c r="AIG75" s="50"/>
      <c r="AIH75" s="50"/>
      <c r="AII75" s="50"/>
      <c r="AIJ75" s="50"/>
    </row>
    <row r="76" spans="1:920" s="37" customFormat="1" x14ac:dyDescent="0.3">
      <c r="A76" s="45">
        <v>0.44</v>
      </c>
      <c r="B76" s="45">
        <v>1.27</v>
      </c>
      <c r="C76" s="45" t="str">
        <f t="shared" ref="C76:D91" si="3">IF(LEN(J76)=0,"",1+ABS((J76*A76)/LEN(J76))+A76)</f>
        <v/>
      </c>
      <c r="D76" s="45" t="str">
        <f t="shared" si="3"/>
        <v/>
      </c>
      <c r="E76" s="183" t="s">
        <v>2357</v>
      </c>
      <c r="F76" s="189" t="s">
        <v>2358</v>
      </c>
      <c r="G76" s="185"/>
      <c r="H76" s="185" t="s">
        <v>2338</v>
      </c>
      <c r="I76" s="185">
        <v>544</v>
      </c>
      <c r="J76" s="112"/>
      <c r="K76" s="112"/>
    </row>
    <row r="77" spans="1:920" s="37" customFormat="1" x14ac:dyDescent="0.3">
      <c r="A77" s="45">
        <v>0.45</v>
      </c>
      <c r="B77" s="45">
        <v>1.28</v>
      </c>
      <c r="C77" s="45" t="str">
        <f t="shared" si="3"/>
        <v/>
      </c>
      <c r="D77" s="45" t="str">
        <f t="shared" si="3"/>
        <v/>
      </c>
      <c r="E77" s="183" t="s">
        <v>2359</v>
      </c>
      <c r="F77" s="189" t="s">
        <v>2360</v>
      </c>
      <c r="G77" s="185"/>
      <c r="H77" s="185" t="s">
        <v>2336</v>
      </c>
      <c r="I77" s="185">
        <v>545</v>
      </c>
      <c r="J77" s="112"/>
      <c r="K77" s="112"/>
    </row>
    <row r="78" spans="1:920" s="37" customFormat="1" x14ac:dyDescent="0.3">
      <c r="A78" s="45">
        <v>0.46</v>
      </c>
      <c r="B78" s="45">
        <v>1.29</v>
      </c>
      <c r="C78" s="45" t="str">
        <f t="shared" si="3"/>
        <v/>
      </c>
      <c r="D78" s="45" t="str">
        <f t="shared" si="3"/>
        <v/>
      </c>
      <c r="E78" s="183" t="s">
        <v>2361</v>
      </c>
      <c r="F78" s="189" t="s">
        <v>2499</v>
      </c>
      <c r="G78" s="185"/>
      <c r="H78" s="185" t="s">
        <v>2338</v>
      </c>
      <c r="I78" s="185">
        <v>546</v>
      </c>
      <c r="J78" s="112"/>
      <c r="K78" s="112"/>
    </row>
    <row r="79" spans="1:920" s="37" customFormat="1" x14ac:dyDescent="0.3">
      <c r="A79" s="45">
        <v>0.47</v>
      </c>
      <c r="B79" s="45">
        <v>1.3</v>
      </c>
      <c r="C79" s="45" t="str">
        <f t="shared" si="3"/>
        <v/>
      </c>
      <c r="D79" s="45" t="str">
        <f t="shared" si="3"/>
        <v/>
      </c>
      <c r="E79" s="183" t="s">
        <v>2363</v>
      </c>
      <c r="F79" s="189" t="s">
        <v>2500</v>
      </c>
      <c r="G79" s="185"/>
      <c r="H79" s="185" t="s">
        <v>2336</v>
      </c>
      <c r="I79" s="185">
        <v>547</v>
      </c>
      <c r="J79" s="112"/>
      <c r="K79" s="112"/>
    </row>
    <row r="80" spans="1:920" s="51" customFormat="1" x14ac:dyDescent="0.3">
      <c r="A80" s="45">
        <v>0.48</v>
      </c>
      <c r="B80" s="45">
        <v>1.31</v>
      </c>
      <c r="C80" s="45" t="str">
        <f t="shared" si="3"/>
        <v/>
      </c>
      <c r="D80" s="45" t="str">
        <f t="shared" si="3"/>
        <v/>
      </c>
      <c r="E80" s="183" t="s">
        <v>2365</v>
      </c>
      <c r="F80" s="190" t="s">
        <v>2366</v>
      </c>
      <c r="G80" s="237"/>
      <c r="H80" s="237" t="s">
        <v>2338</v>
      </c>
      <c r="I80" s="185">
        <v>548</v>
      </c>
      <c r="J80" s="112"/>
      <c r="K80" s="112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</row>
    <row r="81" spans="1:920" s="51" customFormat="1" x14ac:dyDescent="0.3">
      <c r="A81" s="45">
        <v>0.49</v>
      </c>
      <c r="B81" s="45">
        <v>1.32</v>
      </c>
      <c r="C81" s="45" t="str">
        <f t="shared" si="3"/>
        <v/>
      </c>
      <c r="D81" s="45" t="str">
        <f t="shared" si="3"/>
        <v/>
      </c>
      <c r="E81" s="183" t="s">
        <v>2367</v>
      </c>
      <c r="F81" s="190" t="s">
        <v>2368</v>
      </c>
      <c r="G81" s="237"/>
      <c r="H81" s="237" t="s">
        <v>2336</v>
      </c>
      <c r="I81" s="185">
        <v>549</v>
      </c>
      <c r="J81" s="112"/>
      <c r="K81" s="112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51" customFormat="1" x14ac:dyDescent="0.3">
      <c r="A82" s="45">
        <v>0.5</v>
      </c>
      <c r="B82" s="45">
        <v>1.33</v>
      </c>
      <c r="C82" s="45" t="str">
        <f t="shared" si="3"/>
        <v/>
      </c>
      <c r="D82" s="45" t="str">
        <f t="shared" si="3"/>
        <v/>
      </c>
      <c r="E82" s="183" t="s">
        <v>2369</v>
      </c>
      <c r="F82" s="190" t="s">
        <v>2370</v>
      </c>
      <c r="G82" s="237"/>
      <c r="H82" s="237" t="s">
        <v>2336</v>
      </c>
      <c r="I82" s="185">
        <v>550</v>
      </c>
      <c r="J82" s="112"/>
      <c r="K82" s="112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</row>
    <row r="83" spans="1:920" s="51" customFormat="1" x14ac:dyDescent="0.3">
      <c r="A83" s="45">
        <v>0.51</v>
      </c>
      <c r="B83" s="45">
        <v>1.34</v>
      </c>
      <c r="C83" s="45" t="str">
        <f t="shared" si="3"/>
        <v/>
      </c>
      <c r="D83" s="45" t="str">
        <f t="shared" si="3"/>
        <v/>
      </c>
      <c r="E83" s="183" t="s">
        <v>2371</v>
      </c>
      <c r="F83" s="190" t="s">
        <v>2372</v>
      </c>
      <c r="G83" s="237"/>
      <c r="H83" s="237" t="s">
        <v>2336</v>
      </c>
      <c r="I83" s="185">
        <v>551</v>
      </c>
      <c r="J83" s="112"/>
      <c r="K83" s="112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</row>
    <row r="84" spans="1:920" s="51" customFormat="1" x14ac:dyDescent="0.3">
      <c r="A84" s="45">
        <v>0.52</v>
      </c>
      <c r="B84" s="45">
        <v>1.35</v>
      </c>
      <c r="C84" s="45" t="str">
        <f t="shared" si="3"/>
        <v/>
      </c>
      <c r="D84" s="45" t="str">
        <f t="shared" si="3"/>
        <v/>
      </c>
      <c r="E84" s="183" t="s">
        <v>2373</v>
      </c>
      <c r="F84" s="190" t="s">
        <v>2374</v>
      </c>
      <c r="G84" s="237"/>
      <c r="H84" s="237" t="s">
        <v>2336</v>
      </c>
      <c r="I84" s="185">
        <v>552</v>
      </c>
      <c r="J84" s="112"/>
      <c r="K84" s="112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  <c r="UX84" s="50"/>
      <c r="UY84" s="50"/>
      <c r="UZ84" s="50"/>
      <c r="VA84" s="50"/>
      <c r="VB84" s="50"/>
      <c r="VC84" s="50"/>
      <c r="VD84" s="50"/>
      <c r="VE84" s="50"/>
      <c r="VF84" s="50"/>
      <c r="VG84" s="50"/>
      <c r="VH84" s="50"/>
      <c r="VI84" s="50"/>
      <c r="VJ84" s="50"/>
      <c r="VK84" s="50"/>
      <c r="VL84" s="50"/>
      <c r="VM84" s="50"/>
      <c r="VN84" s="50"/>
      <c r="VO84" s="50"/>
      <c r="VP84" s="50"/>
      <c r="VQ84" s="50"/>
      <c r="VR84" s="50"/>
      <c r="VS84" s="50"/>
      <c r="VT84" s="50"/>
      <c r="VU84" s="50"/>
      <c r="VV84" s="50"/>
      <c r="VW84" s="50"/>
      <c r="VX84" s="50"/>
      <c r="VY84" s="50"/>
      <c r="VZ84" s="50"/>
      <c r="WA84" s="50"/>
      <c r="WB84" s="50"/>
      <c r="WC84" s="50"/>
      <c r="WD84" s="50"/>
      <c r="WE84" s="50"/>
      <c r="WF84" s="50"/>
      <c r="WG84" s="50"/>
      <c r="WH84" s="50"/>
      <c r="WI84" s="50"/>
      <c r="WJ84" s="50"/>
      <c r="WK84" s="50"/>
      <c r="WL84" s="50"/>
      <c r="WM84" s="50"/>
      <c r="WN84" s="50"/>
      <c r="WO84" s="50"/>
      <c r="WP84" s="50"/>
      <c r="WQ84" s="50"/>
      <c r="WR84" s="50"/>
      <c r="WS84" s="50"/>
      <c r="WT84" s="50"/>
      <c r="WU84" s="50"/>
      <c r="WV84" s="50"/>
      <c r="WW84" s="50"/>
      <c r="WX84" s="50"/>
      <c r="WY84" s="50"/>
      <c r="WZ84" s="50"/>
      <c r="XA84" s="50"/>
      <c r="XB84" s="50"/>
      <c r="XC84" s="50"/>
      <c r="XD84" s="50"/>
      <c r="XE84" s="50"/>
      <c r="XF84" s="50"/>
      <c r="XG84" s="50"/>
      <c r="XH84" s="50"/>
      <c r="XI84" s="50"/>
      <c r="XJ84" s="50"/>
      <c r="XK84" s="50"/>
      <c r="XL84" s="50"/>
      <c r="XM84" s="50"/>
      <c r="XN84" s="50"/>
      <c r="XO84" s="50"/>
      <c r="XP84" s="50"/>
      <c r="XQ84" s="50"/>
      <c r="XR84" s="50"/>
      <c r="XS84" s="50"/>
      <c r="XT84" s="50"/>
      <c r="XU84" s="50"/>
      <c r="XV84" s="50"/>
      <c r="XW84" s="50"/>
      <c r="XX84" s="50"/>
      <c r="XY84" s="50"/>
      <c r="XZ84" s="50"/>
      <c r="YA84" s="50"/>
      <c r="YB84" s="50"/>
      <c r="YC84" s="50"/>
      <c r="YD84" s="50"/>
      <c r="YE84" s="50"/>
      <c r="YF84" s="50"/>
      <c r="YG84" s="50"/>
      <c r="YH84" s="50"/>
      <c r="YI84" s="50"/>
      <c r="YJ84" s="50"/>
      <c r="YK84" s="50"/>
      <c r="YL84" s="50"/>
      <c r="YM84" s="50"/>
      <c r="YN84" s="50"/>
      <c r="YO84" s="50"/>
      <c r="YP84" s="50"/>
      <c r="YQ84" s="50"/>
      <c r="YR84" s="50"/>
      <c r="YS84" s="50"/>
      <c r="YT84" s="50"/>
      <c r="YU84" s="50"/>
      <c r="YV84" s="50"/>
      <c r="YW84" s="50"/>
      <c r="YX84" s="50"/>
      <c r="YY84" s="50"/>
      <c r="YZ84" s="50"/>
      <c r="ZA84" s="50"/>
      <c r="ZB84" s="50"/>
      <c r="ZC84" s="50"/>
      <c r="ZD84" s="50"/>
      <c r="ZE84" s="50"/>
      <c r="ZF84" s="50"/>
      <c r="ZG84" s="50"/>
      <c r="ZH84" s="50"/>
      <c r="ZI84" s="50"/>
      <c r="ZJ84" s="50"/>
      <c r="ZK84" s="50"/>
      <c r="ZL84" s="50"/>
      <c r="ZM84" s="50"/>
      <c r="ZN84" s="50"/>
      <c r="ZO84" s="50"/>
      <c r="ZP84" s="50"/>
      <c r="ZQ84" s="50"/>
      <c r="ZR84" s="50"/>
      <c r="ZS84" s="50"/>
      <c r="ZT84" s="50"/>
      <c r="ZU84" s="50"/>
      <c r="ZV84" s="50"/>
      <c r="ZW84" s="50"/>
      <c r="ZX84" s="50"/>
      <c r="ZY84" s="50"/>
      <c r="ZZ84" s="50"/>
      <c r="AAA84" s="50"/>
      <c r="AAB84" s="50"/>
      <c r="AAC84" s="50"/>
      <c r="AAD84" s="50"/>
      <c r="AAE84" s="50"/>
      <c r="AAF84" s="50"/>
      <c r="AAG84" s="50"/>
      <c r="AAH84" s="50"/>
      <c r="AAI84" s="50"/>
      <c r="AAJ84" s="50"/>
      <c r="AAK84" s="50"/>
      <c r="AAL84" s="50"/>
      <c r="AAM84" s="50"/>
      <c r="AAN84" s="50"/>
      <c r="AAO84" s="50"/>
      <c r="AAP84" s="50"/>
      <c r="AAQ84" s="50"/>
      <c r="AAR84" s="50"/>
      <c r="AAS84" s="50"/>
      <c r="AAT84" s="50"/>
      <c r="AAU84" s="50"/>
      <c r="AAV84" s="50"/>
      <c r="AAW84" s="50"/>
      <c r="AAX84" s="50"/>
      <c r="AAY84" s="50"/>
      <c r="AAZ84" s="50"/>
      <c r="ABA84" s="50"/>
      <c r="ABB84" s="50"/>
      <c r="ABC84" s="50"/>
      <c r="ABD84" s="50"/>
      <c r="ABE84" s="50"/>
      <c r="ABF84" s="50"/>
      <c r="ABG84" s="50"/>
      <c r="ABH84" s="50"/>
      <c r="ABI84" s="50"/>
      <c r="ABJ84" s="50"/>
      <c r="ABK84" s="50"/>
      <c r="ABL84" s="50"/>
      <c r="ABM84" s="50"/>
      <c r="ABN84" s="50"/>
      <c r="ABO84" s="50"/>
      <c r="ABP84" s="50"/>
      <c r="ABQ84" s="50"/>
      <c r="ABR84" s="50"/>
      <c r="ABS84" s="50"/>
      <c r="ABT84" s="50"/>
      <c r="ABU84" s="50"/>
      <c r="ABV84" s="50"/>
      <c r="ABW84" s="50"/>
      <c r="ABX84" s="50"/>
      <c r="ABY84" s="50"/>
      <c r="ABZ84" s="50"/>
      <c r="ACA84" s="50"/>
      <c r="ACB84" s="50"/>
      <c r="ACC84" s="50"/>
      <c r="ACD84" s="50"/>
      <c r="ACE84" s="50"/>
      <c r="ACF84" s="50"/>
      <c r="ACG84" s="50"/>
      <c r="ACH84" s="50"/>
      <c r="ACI84" s="50"/>
      <c r="ACJ84" s="50"/>
      <c r="ACK84" s="50"/>
      <c r="ACL84" s="50"/>
      <c r="ACM84" s="50"/>
      <c r="ACN84" s="50"/>
      <c r="ACO84" s="50"/>
      <c r="ACP84" s="50"/>
      <c r="ACQ84" s="50"/>
      <c r="ACR84" s="50"/>
      <c r="ACS84" s="50"/>
      <c r="ACT84" s="50"/>
      <c r="ACU84" s="50"/>
      <c r="ACV84" s="50"/>
      <c r="ACW84" s="50"/>
      <c r="ACX84" s="50"/>
      <c r="ACY84" s="50"/>
      <c r="ACZ84" s="50"/>
      <c r="ADA84" s="50"/>
      <c r="ADB84" s="50"/>
      <c r="ADC84" s="50"/>
      <c r="ADD84" s="50"/>
      <c r="ADE84" s="50"/>
      <c r="ADF84" s="50"/>
      <c r="ADG84" s="50"/>
      <c r="ADH84" s="50"/>
      <c r="ADI84" s="50"/>
      <c r="ADJ84" s="50"/>
      <c r="ADK84" s="50"/>
      <c r="ADL84" s="50"/>
      <c r="ADM84" s="50"/>
      <c r="ADN84" s="50"/>
      <c r="ADO84" s="50"/>
      <c r="ADP84" s="50"/>
      <c r="ADQ84" s="50"/>
      <c r="ADR84" s="50"/>
      <c r="ADS84" s="50"/>
      <c r="ADT84" s="50"/>
      <c r="ADU84" s="50"/>
      <c r="ADV84" s="50"/>
      <c r="ADW84" s="50"/>
      <c r="ADX84" s="50"/>
      <c r="ADY84" s="50"/>
      <c r="ADZ84" s="50"/>
      <c r="AEA84" s="50"/>
      <c r="AEB84" s="50"/>
      <c r="AEC84" s="50"/>
      <c r="AED84" s="50"/>
      <c r="AEE84" s="50"/>
      <c r="AEF84" s="50"/>
      <c r="AEG84" s="50"/>
      <c r="AEH84" s="50"/>
      <c r="AEI84" s="50"/>
      <c r="AEJ84" s="50"/>
      <c r="AEK84" s="50"/>
      <c r="AEL84" s="50"/>
      <c r="AEM84" s="50"/>
      <c r="AEN84" s="50"/>
      <c r="AEO84" s="50"/>
      <c r="AEP84" s="50"/>
      <c r="AEQ84" s="50"/>
      <c r="AER84" s="50"/>
      <c r="AES84" s="50"/>
      <c r="AET84" s="50"/>
      <c r="AEU84" s="50"/>
      <c r="AEV84" s="50"/>
      <c r="AEW84" s="50"/>
      <c r="AEX84" s="50"/>
      <c r="AEY84" s="50"/>
      <c r="AEZ84" s="50"/>
      <c r="AFA84" s="50"/>
      <c r="AFB84" s="50"/>
      <c r="AFC84" s="50"/>
      <c r="AFD84" s="50"/>
      <c r="AFE84" s="50"/>
      <c r="AFF84" s="50"/>
      <c r="AFG84" s="50"/>
      <c r="AFH84" s="50"/>
      <c r="AFI84" s="50"/>
      <c r="AFJ84" s="50"/>
      <c r="AFK84" s="50"/>
      <c r="AFL84" s="50"/>
      <c r="AFM84" s="50"/>
      <c r="AFN84" s="50"/>
      <c r="AFO84" s="50"/>
      <c r="AFP84" s="50"/>
      <c r="AFQ84" s="50"/>
      <c r="AFR84" s="50"/>
      <c r="AFS84" s="50"/>
      <c r="AFT84" s="50"/>
      <c r="AFU84" s="50"/>
      <c r="AFV84" s="50"/>
      <c r="AFW84" s="50"/>
      <c r="AFX84" s="50"/>
      <c r="AFY84" s="50"/>
      <c r="AFZ84" s="50"/>
      <c r="AGA84" s="50"/>
      <c r="AGB84" s="50"/>
      <c r="AGC84" s="50"/>
      <c r="AGD84" s="50"/>
      <c r="AGE84" s="50"/>
      <c r="AGF84" s="50"/>
      <c r="AGG84" s="50"/>
      <c r="AGH84" s="50"/>
      <c r="AGI84" s="50"/>
      <c r="AGJ84" s="50"/>
      <c r="AGK84" s="50"/>
      <c r="AGL84" s="50"/>
      <c r="AGM84" s="50"/>
      <c r="AGN84" s="50"/>
      <c r="AGO84" s="50"/>
      <c r="AGP84" s="50"/>
      <c r="AGQ84" s="50"/>
      <c r="AGR84" s="50"/>
      <c r="AGS84" s="50"/>
      <c r="AGT84" s="50"/>
      <c r="AGU84" s="50"/>
      <c r="AGV84" s="50"/>
      <c r="AGW84" s="50"/>
      <c r="AGX84" s="50"/>
      <c r="AGY84" s="50"/>
      <c r="AGZ84" s="50"/>
      <c r="AHA84" s="50"/>
      <c r="AHB84" s="50"/>
      <c r="AHC84" s="50"/>
      <c r="AHD84" s="50"/>
      <c r="AHE84" s="50"/>
      <c r="AHF84" s="50"/>
      <c r="AHG84" s="50"/>
      <c r="AHH84" s="50"/>
      <c r="AHI84" s="50"/>
      <c r="AHJ84" s="50"/>
      <c r="AHK84" s="50"/>
      <c r="AHL84" s="50"/>
      <c r="AHM84" s="50"/>
      <c r="AHN84" s="50"/>
      <c r="AHO84" s="50"/>
      <c r="AHP84" s="50"/>
      <c r="AHQ84" s="50"/>
      <c r="AHR84" s="50"/>
      <c r="AHS84" s="50"/>
      <c r="AHT84" s="50"/>
      <c r="AHU84" s="50"/>
      <c r="AHV84" s="50"/>
      <c r="AHW84" s="50"/>
      <c r="AHX84" s="50"/>
      <c r="AHY84" s="50"/>
      <c r="AHZ84" s="50"/>
      <c r="AIA84" s="50"/>
      <c r="AIB84" s="50"/>
      <c r="AIC84" s="50"/>
      <c r="AID84" s="50"/>
      <c r="AIE84" s="50"/>
      <c r="AIF84" s="50"/>
      <c r="AIG84" s="50"/>
      <c r="AIH84" s="50"/>
      <c r="AII84" s="50"/>
      <c r="AIJ84" s="50"/>
    </row>
    <row r="85" spans="1:920" s="51" customFormat="1" x14ac:dyDescent="0.3">
      <c r="A85" s="45">
        <v>0.53</v>
      </c>
      <c r="B85" s="45">
        <v>1.36</v>
      </c>
      <c r="C85" s="45" t="str">
        <f t="shared" si="3"/>
        <v/>
      </c>
      <c r="D85" s="45" t="str">
        <f t="shared" si="3"/>
        <v/>
      </c>
      <c r="E85" s="183" t="s">
        <v>2375</v>
      </c>
      <c r="F85" s="190" t="s">
        <v>2376</v>
      </c>
      <c r="G85" s="237"/>
      <c r="H85" s="237" t="s">
        <v>2338</v>
      </c>
      <c r="I85" s="185">
        <v>553</v>
      </c>
      <c r="J85" s="112"/>
      <c r="K85" s="112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  <c r="UX85" s="50"/>
      <c r="UY85" s="50"/>
      <c r="UZ85" s="50"/>
      <c r="VA85" s="50"/>
      <c r="VB85" s="50"/>
      <c r="VC85" s="50"/>
      <c r="VD85" s="50"/>
      <c r="VE85" s="50"/>
      <c r="VF85" s="50"/>
      <c r="VG85" s="50"/>
      <c r="VH85" s="50"/>
      <c r="VI85" s="50"/>
      <c r="VJ85" s="50"/>
      <c r="VK85" s="50"/>
      <c r="VL85" s="50"/>
      <c r="VM85" s="50"/>
      <c r="VN85" s="50"/>
      <c r="VO85" s="50"/>
      <c r="VP85" s="50"/>
      <c r="VQ85" s="50"/>
      <c r="VR85" s="50"/>
      <c r="VS85" s="50"/>
      <c r="VT85" s="50"/>
      <c r="VU85" s="50"/>
      <c r="VV85" s="50"/>
      <c r="VW85" s="50"/>
      <c r="VX85" s="50"/>
      <c r="VY85" s="50"/>
      <c r="VZ85" s="50"/>
      <c r="WA85" s="50"/>
      <c r="WB85" s="50"/>
      <c r="WC85" s="50"/>
      <c r="WD85" s="50"/>
      <c r="WE85" s="50"/>
      <c r="WF85" s="50"/>
      <c r="WG85" s="50"/>
      <c r="WH85" s="50"/>
      <c r="WI85" s="50"/>
      <c r="WJ85" s="50"/>
      <c r="WK85" s="50"/>
      <c r="WL85" s="50"/>
      <c r="WM85" s="50"/>
      <c r="WN85" s="50"/>
      <c r="WO85" s="50"/>
      <c r="WP85" s="50"/>
      <c r="WQ85" s="50"/>
      <c r="WR85" s="50"/>
      <c r="WS85" s="50"/>
      <c r="WT85" s="50"/>
      <c r="WU85" s="50"/>
      <c r="WV85" s="50"/>
      <c r="WW85" s="50"/>
      <c r="WX85" s="50"/>
      <c r="WY85" s="50"/>
      <c r="WZ85" s="50"/>
      <c r="XA85" s="50"/>
      <c r="XB85" s="50"/>
      <c r="XC85" s="50"/>
      <c r="XD85" s="50"/>
      <c r="XE85" s="50"/>
      <c r="XF85" s="50"/>
      <c r="XG85" s="50"/>
      <c r="XH85" s="50"/>
      <c r="XI85" s="50"/>
      <c r="XJ85" s="50"/>
      <c r="XK85" s="50"/>
      <c r="XL85" s="50"/>
      <c r="XM85" s="50"/>
      <c r="XN85" s="50"/>
      <c r="XO85" s="50"/>
      <c r="XP85" s="50"/>
      <c r="XQ85" s="50"/>
      <c r="XR85" s="50"/>
      <c r="XS85" s="50"/>
      <c r="XT85" s="50"/>
      <c r="XU85" s="50"/>
      <c r="XV85" s="50"/>
      <c r="XW85" s="50"/>
      <c r="XX85" s="50"/>
      <c r="XY85" s="50"/>
      <c r="XZ85" s="50"/>
      <c r="YA85" s="50"/>
      <c r="YB85" s="50"/>
      <c r="YC85" s="50"/>
      <c r="YD85" s="50"/>
      <c r="YE85" s="50"/>
      <c r="YF85" s="50"/>
      <c r="YG85" s="50"/>
      <c r="YH85" s="50"/>
      <c r="YI85" s="50"/>
      <c r="YJ85" s="50"/>
      <c r="YK85" s="50"/>
      <c r="YL85" s="50"/>
      <c r="YM85" s="50"/>
      <c r="YN85" s="50"/>
      <c r="YO85" s="50"/>
      <c r="YP85" s="50"/>
      <c r="YQ85" s="50"/>
      <c r="YR85" s="50"/>
      <c r="YS85" s="50"/>
      <c r="YT85" s="50"/>
      <c r="YU85" s="50"/>
      <c r="YV85" s="50"/>
      <c r="YW85" s="50"/>
      <c r="YX85" s="50"/>
      <c r="YY85" s="50"/>
      <c r="YZ85" s="50"/>
      <c r="ZA85" s="50"/>
      <c r="ZB85" s="50"/>
      <c r="ZC85" s="50"/>
      <c r="ZD85" s="50"/>
      <c r="ZE85" s="50"/>
      <c r="ZF85" s="50"/>
      <c r="ZG85" s="50"/>
      <c r="ZH85" s="50"/>
      <c r="ZI85" s="50"/>
      <c r="ZJ85" s="50"/>
      <c r="ZK85" s="50"/>
      <c r="ZL85" s="50"/>
      <c r="ZM85" s="50"/>
      <c r="ZN85" s="50"/>
      <c r="ZO85" s="50"/>
      <c r="ZP85" s="50"/>
      <c r="ZQ85" s="50"/>
      <c r="ZR85" s="50"/>
      <c r="ZS85" s="50"/>
      <c r="ZT85" s="50"/>
      <c r="ZU85" s="50"/>
      <c r="ZV85" s="50"/>
      <c r="ZW85" s="50"/>
      <c r="ZX85" s="50"/>
      <c r="ZY85" s="50"/>
      <c r="ZZ85" s="50"/>
      <c r="AAA85" s="50"/>
      <c r="AAB85" s="50"/>
      <c r="AAC85" s="50"/>
      <c r="AAD85" s="50"/>
      <c r="AAE85" s="50"/>
      <c r="AAF85" s="50"/>
      <c r="AAG85" s="50"/>
      <c r="AAH85" s="50"/>
      <c r="AAI85" s="50"/>
      <c r="AAJ85" s="50"/>
      <c r="AAK85" s="50"/>
      <c r="AAL85" s="50"/>
      <c r="AAM85" s="50"/>
      <c r="AAN85" s="50"/>
      <c r="AAO85" s="50"/>
      <c r="AAP85" s="50"/>
      <c r="AAQ85" s="50"/>
      <c r="AAR85" s="50"/>
      <c r="AAS85" s="50"/>
      <c r="AAT85" s="50"/>
      <c r="AAU85" s="50"/>
      <c r="AAV85" s="50"/>
      <c r="AAW85" s="50"/>
      <c r="AAX85" s="50"/>
      <c r="AAY85" s="50"/>
      <c r="AAZ85" s="50"/>
      <c r="ABA85" s="50"/>
      <c r="ABB85" s="50"/>
      <c r="ABC85" s="50"/>
      <c r="ABD85" s="50"/>
      <c r="ABE85" s="50"/>
      <c r="ABF85" s="50"/>
      <c r="ABG85" s="50"/>
      <c r="ABH85" s="50"/>
      <c r="ABI85" s="50"/>
      <c r="ABJ85" s="50"/>
      <c r="ABK85" s="50"/>
      <c r="ABL85" s="50"/>
      <c r="ABM85" s="50"/>
      <c r="ABN85" s="50"/>
      <c r="ABO85" s="50"/>
      <c r="ABP85" s="50"/>
      <c r="ABQ85" s="50"/>
      <c r="ABR85" s="50"/>
      <c r="ABS85" s="50"/>
      <c r="ABT85" s="50"/>
      <c r="ABU85" s="50"/>
      <c r="ABV85" s="50"/>
      <c r="ABW85" s="50"/>
      <c r="ABX85" s="50"/>
      <c r="ABY85" s="50"/>
      <c r="ABZ85" s="50"/>
      <c r="ACA85" s="50"/>
      <c r="ACB85" s="50"/>
      <c r="ACC85" s="50"/>
      <c r="ACD85" s="50"/>
      <c r="ACE85" s="50"/>
      <c r="ACF85" s="50"/>
      <c r="ACG85" s="50"/>
      <c r="ACH85" s="50"/>
      <c r="ACI85" s="50"/>
      <c r="ACJ85" s="50"/>
      <c r="ACK85" s="50"/>
      <c r="ACL85" s="50"/>
      <c r="ACM85" s="50"/>
      <c r="ACN85" s="50"/>
      <c r="ACO85" s="50"/>
      <c r="ACP85" s="50"/>
      <c r="ACQ85" s="50"/>
      <c r="ACR85" s="50"/>
      <c r="ACS85" s="50"/>
      <c r="ACT85" s="50"/>
      <c r="ACU85" s="50"/>
      <c r="ACV85" s="50"/>
      <c r="ACW85" s="50"/>
      <c r="ACX85" s="50"/>
      <c r="ACY85" s="50"/>
      <c r="ACZ85" s="50"/>
      <c r="ADA85" s="50"/>
      <c r="ADB85" s="50"/>
      <c r="ADC85" s="50"/>
      <c r="ADD85" s="50"/>
      <c r="ADE85" s="50"/>
      <c r="ADF85" s="50"/>
      <c r="ADG85" s="50"/>
      <c r="ADH85" s="50"/>
      <c r="ADI85" s="50"/>
      <c r="ADJ85" s="50"/>
      <c r="ADK85" s="50"/>
      <c r="ADL85" s="50"/>
      <c r="ADM85" s="50"/>
      <c r="ADN85" s="50"/>
      <c r="ADO85" s="50"/>
      <c r="ADP85" s="50"/>
      <c r="ADQ85" s="50"/>
      <c r="ADR85" s="50"/>
      <c r="ADS85" s="50"/>
      <c r="ADT85" s="50"/>
      <c r="ADU85" s="50"/>
      <c r="ADV85" s="50"/>
      <c r="ADW85" s="50"/>
      <c r="ADX85" s="50"/>
      <c r="ADY85" s="50"/>
      <c r="ADZ85" s="50"/>
      <c r="AEA85" s="50"/>
      <c r="AEB85" s="50"/>
      <c r="AEC85" s="50"/>
      <c r="AED85" s="50"/>
      <c r="AEE85" s="50"/>
      <c r="AEF85" s="50"/>
      <c r="AEG85" s="50"/>
      <c r="AEH85" s="50"/>
      <c r="AEI85" s="50"/>
      <c r="AEJ85" s="50"/>
      <c r="AEK85" s="50"/>
      <c r="AEL85" s="50"/>
      <c r="AEM85" s="50"/>
      <c r="AEN85" s="50"/>
      <c r="AEO85" s="50"/>
      <c r="AEP85" s="50"/>
      <c r="AEQ85" s="50"/>
      <c r="AER85" s="50"/>
      <c r="AES85" s="50"/>
      <c r="AET85" s="50"/>
      <c r="AEU85" s="50"/>
      <c r="AEV85" s="50"/>
      <c r="AEW85" s="50"/>
      <c r="AEX85" s="50"/>
      <c r="AEY85" s="50"/>
      <c r="AEZ85" s="50"/>
      <c r="AFA85" s="50"/>
      <c r="AFB85" s="50"/>
      <c r="AFC85" s="50"/>
      <c r="AFD85" s="50"/>
      <c r="AFE85" s="50"/>
      <c r="AFF85" s="50"/>
      <c r="AFG85" s="50"/>
      <c r="AFH85" s="50"/>
      <c r="AFI85" s="50"/>
      <c r="AFJ85" s="50"/>
      <c r="AFK85" s="50"/>
      <c r="AFL85" s="50"/>
      <c r="AFM85" s="50"/>
      <c r="AFN85" s="50"/>
      <c r="AFO85" s="50"/>
      <c r="AFP85" s="50"/>
      <c r="AFQ85" s="50"/>
      <c r="AFR85" s="50"/>
      <c r="AFS85" s="50"/>
      <c r="AFT85" s="50"/>
      <c r="AFU85" s="50"/>
      <c r="AFV85" s="50"/>
      <c r="AFW85" s="50"/>
      <c r="AFX85" s="50"/>
      <c r="AFY85" s="50"/>
      <c r="AFZ85" s="50"/>
      <c r="AGA85" s="50"/>
      <c r="AGB85" s="50"/>
      <c r="AGC85" s="50"/>
      <c r="AGD85" s="50"/>
      <c r="AGE85" s="50"/>
      <c r="AGF85" s="50"/>
      <c r="AGG85" s="50"/>
      <c r="AGH85" s="50"/>
      <c r="AGI85" s="50"/>
      <c r="AGJ85" s="50"/>
      <c r="AGK85" s="50"/>
      <c r="AGL85" s="50"/>
      <c r="AGM85" s="50"/>
      <c r="AGN85" s="50"/>
      <c r="AGO85" s="50"/>
      <c r="AGP85" s="50"/>
      <c r="AGQ85" s="50"/>
      <c r="AGR85" s="50"/>
      <c r="AGS85" s="50"/>
      <c r="AGT85" s="50"/>
      <c r="AGU85" s="50"/>
      <c r="AGV85" s="50"/>
      <c r="AGW85" s="50"/>
      <c r="AGX85" s="50"/>
      <c r="AGY85" s="50"/>
      <c r="AGZ85" s="50"/>
      <c r="AHA85" s="50"/>
      <c r="AHB85" s="50"/>
      <c r="AHC85" s="50"/>
      <c r="AHD85" s="50"/>
      <c r="AHE85" s="50"/>
      <c r="AHF85" s="50"/>
      <c r="AHG85" s="50"/>
      <c r="AHH85" s="50"/>
      <c r="AHI85" s="50"/>
      <c r="AHJ85" s="50"/>
      <c r="AHK85" s="50"/>
      <c r="AHL85" s="50"/>
      <c r="AHM85" s="50"/>
      <c r="AHN85" s="50"/>
      <c r="AHO85" s="50"/>
      <c r="AHP85" s="50"/>
      <c r="AHQ85" s="50"/>
      <c r="AHR85" s="50"/>
      <c r="AHS85" s="50"/>
      <c r="AHT85" s="50"/>
      <c r="AHU85" s="50"/>
      <c r="AHV85" s="50"/>
      <c r="AHW85" s="50"/>
      <c r="AHX85" s="50"/>
      <c r="AHY85" s="50"/>
      <c r="AHZ85" s="50"/>
      <c r="AIA85" s="50"/>
      <c r="AIB85" s="50"/>
      <c r="AIC85" s="50"/>
      <c r="AID85" s="50"/>
      <c r="AIE85" s="50"/>
      <c r="AIF85" s="50"/>
      <c r="AIG85" s="50"/>
      <c r="AIH85" s="50"/>
      <c r="AII85" s="50"/>
      <c r="AIJ85" s="50"/>
    </row>
    <row r="86" spans="1:920" s="51" customFormat="1" x14ac:dyDescent="0.3">
      <c r="A86" s="45">
        <v>0.54</v>
      </c>
      <c r="B86" s="45">
        <v>1.37</v>
      </c>
      <c r="C86" s="45" t="str">
        <f t="shared" si="3"/>
        <v/>
      </c>
      <c r="D86" s="45" t="str">
        <f t="shared" si="3"/>
        <v/>
      </c>
      <c r="E86" s="183" t="s">
        <v>2377</v>
      </c>
      <c r="F86" s="190" t="s">
        <v>2378</v>
      </c>
      <c r="G86" s="237"/>
      <c r="H86" s="237" t="s">
        <v>2336</v>
      </c>
      <c r="I86" s="185">
        <v>554</v>
      </c>
      <c r="J86" s="112"/>
      <c r="K86" s="112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  <c r="UX86" s="50"/>
      <c r="UY86" s="50"/>
      <c r="UZ86" s="50"/>
      <c r="VA86" s="50"/>
      <c r="VB86" s="50"/>
      <c r="VC86" s="50"/>
      <c r="VD86" s="50"/>
      <c r="VE86" s="50"/>
      <c r="VF86" s="50"/>
      <c r="VG86" s="50"/>
      <c r="VH86" s="50"/>
      <c r="VI86" s="50"/>
      <c r="VJ86" s="50"/>
      <c r="VK86" s="50"/>
      <c r="VL86" s="50"/>
      <c r="VM86" s="50"/>
      <c r="VN86" s="50"/>
      <c r="VO86" s="50"/>
      <c r="VP86" s="50"/>
      <c r="VQ86" s="50"/>
      <c r="VR86" s="50"/>
      <c r="VS86" s="50"/>
      <c r="VT86" s="50"/>
      <c r="VU86" s="50"/>
      <c r="VV86" s="50"/>
      <c r="VW86" s="50"/>
      <c r="VX86" s="50"/>
      <c r="VY86" s="50"/>
      <c r="VZ86" s="50"/>
      <c r="WA86" s="50"/>
      <c r="WB86" s="50"/>
      <c r="WC86" s="50"/>
      <c r="WD86" s="50"/>
      <c r="WE86" s="50"/>
      <c r="WF86" s="50"/>
      <c r="WG86" s="50"/>
      <c r="WH86" s="50"/>
      <c r="WI86" s="50"/>
      <c r="WJ86" s="50"/>
      <c r="WK86" s="50"/>
      <c r="WL86" s="50"/>
      <c r="WM86" s="50"/>
      <c r="WN86" s="50"/>
      <c r="WO86" s="50"/>
      <c r="WP86" s="50"/>
      <c r="WQ86" s="50"/>
      <c r="WR86" s="50"/>
      <c r="WS86" s="50"/>
      <c r="WT86" s="50"/>
      <c r="WU86" s="50"/>
      <c r="WV86" s="50"/>
      <c r="WW86" s="50"/>
      <c r="WX86" s="50"/>
      <c r="WY86" s="50"/>
      <c r="WZ86" s="50"/>
      <c r="XA86" s="50"/>
      <c r="XB86" s="50"/>
      <c r="XC86" s="50"/>
      <c r="XD86" s="50"/>
      <c r="XE86" s="50"/>
      <c r="XF86" s="50"/>
      <c r="XG86" s="50"/>
      <c r="XH86" s="50"/>
      <c r="XI86" s="50"/>
      <c r="XJ86" s="50"/>
      <c r="XK86" s="50"/>
      <c r="XL86" s="50"/>
      <c r="XM86" s="50"/>
      <c r="XN86" s="50"/>
      <c r="XO86" s="50"/>
      <c r="XP86" s="50"/>
      <c r="XQ86" s="50"/>
      <c r="XR86" s="50"/>
      <c r="XS86" s="50"/>
      <c r="XT86" s="50"/>
      <c r="XU86" s="50"/>
      <c r="XV86" s="50"/>
      <c r="XW86" s="50"/>
      <c r="XX86" s="50"/>
      <c r="XY86" s="50"/>
      <c r="XZ86" s="50"/>
      <c r="YA86" s="50"/>
      <c r="YB86" s="50"/>
      <c r="YC86" s="50"/>
      <c r="YD86" s="50"/>
      <c r="YE86" s="50"/>
      <c r="YF86" s="50"/>
      <c r="YG86" s="50"/>
      <c r="YH86" s="50"/>
      <c r="YI86" s="50"/>
      <c r="YJ86" s="50"/>
      <c r="YK86" s="50"/>
      <c r="YL86" s="50"/>
      <c r="YM86" s="50"/>
      <c r="YN86" s="50"/>
      <c r="YO86" s="50"/>
      <c r="YP86" s="50"/>
      <c r="YQ86" s="50"/>
      <c r="YR86" s="50"/>
      <c r="YS86" s="50"/>
      <c r="YT86" s="50"/>
      <c r="YU86" s="50"/>
      <c r="YV86" s="50"/>
      <c r="YW86" s="50"/>
      <c r="YX86" s="50"/>
      <c r="YY86" s="50"/>
      <c r="YZ86" s="50"/>
      <c r="ZA86" s="50"/>
      <c r="ZB86" s="50"/>
      <c r="ZC86" s="50"/>
      <c r="ZD86" s="50"/>
      <c r="ZE86" s="50"/>
      <c r="ZF86" s="50"/>
      <c r="ZG86" s="50"/>
      <c r="ZH86" s="50"/>
      <c r="ZI86" s="50"/>
      <c r="ZJ86" s="50"/>
      <c r="ZK86" s="50"/>
      <c r="ZL86" s="50"/>
      <c r="ZM86" s="50"/>
      <c r="ZN86" s="50"/>
      <c r="ZO86" s="50"/>
      <c r="ZP86" s="50"/>
      <c r="ZQ86" s="50"/>
      <c r="ZR86" s="50"/>
      <c r="ZS86" s="50"/>
      <c r="ZT86" s="50"/>
      <c r="ZU86" s="50"/>
      <c r="ZV86" s="50"/>
      <c r="ZW86" s="50"/>
      <c r="ZX86" s="50"/>
      <c r="ZY86" s="50"/>
      <c r="ZZ86" s="50"/>
      <c r="AAA86" s="50"/>
      <c r="AAB86" s="50"/>
      <c r="AAC86" s="50"/>
      <c r="AAD86" s="50"/>
      <c r="AAE86" s="50"/>
      <c r="AAF86" s="50"/>
      <c r="AAG86" s="50"/>
      <c r="AAH86" s="50"/>
      <c r="AAI86" s="50"/>
      <c r="AAJ86" s="50"/>
      <c r="AAK86" s="50"/>
      <c r="AAL86" s="50"/>
      <c r="AAM86" s="50"/>
      <c r="AAN86" s="50"/>
      <c r="AAO86" s="50"/>
      <c r="AAP86" s="50"/>
      <c r="AAQ86" s="50"/>
      <c r="AAR86" s="50"/>
      <c r="AAS86" s="50"/>
      <c r="AAT86" s="50"/>
      <c r="AAU86" s="50"/>
      <c r="AAV86" s="50"/>
      <c r="AAW86" s="50"/>
      <c r="AAX86" s="50"/>
      <c r="AAY86" s="50"/>
      <c r="AAZ86" s="50"/>
      <c r="ABA86" s="50"/>
      <c r="ABB86" s="50"/>
      <c r="ABC86" s="50"/>
      <c r="ABD86" s="50"/>
      <c r="ABE86" s="50"/>
      <c r="ABF86" s="50"/>
      <c r="ABG86" s="50"/>
      <c r="ABH86" s="50"/>
      <c r="ABI86" s="50"/>
      <c r="ABJ86" s="50"/>
      <c r="ABK86" s="50"/>
      <c r="ABL86" s="50"/>
      <c r="ABM86" s="50"/>
      <c r="ABN86" s="50"/>
      <c r="ABO86" s="50"/>
      <c r="ABP86" s="50"/>
      <c r="ABQ86" s="50"/>
      <c r="ABR86" s="50"/>
      <c r="ABS86" s="50"/>
      <c r="ABT86" s="50"/>
      <c r="ABU86" s="50"/>
      <c r="ABV86" s="50"/>
      <c r="ABW86" s="50"/>
      <c r="ABX86" s="50"/>
      <c r="ABY86" s="50"/>
      <c r="ABZ86" s="50"/>
      <c r="ACA86" s="50"/>
      <c r="ACB86" s="50"/>
      <c r="ACC86" s="50"/>
      <c r="ACD86" s="50"/>
      <c r="ACE86" s="50"/>
      <c r="ACF86" s="50"/>
      <c r="ACG86" s="50"/>
      <c r="ACH86" s="50"/>
      <c r="ACI86" s="50"/>
      <c r="ACJ86" s="50"/>
      <c r="ACK86" s="50"/>
      <c r="ACL86" s="50"/>
      <c r="ACM86" s="50"/>
      <c r="ACN86" s="50"/>
      <c r="ACO86" s="50"/>
      <c r="ACP86" s="50"/>
      <c r="ACQ86" s="50"/>
      <c r="ACR86" s="50"/>
      <c r="ACS86" s="50"/>
      <c r="ACT86" s="50"/>
      <c r="ACU86" s="50"/>
      <c r="ACV86" s="50"/>
      <c r="ACW86" s="50"/>
      <c r="ACX86" s="50"/>
      <c r="ACY86" s="50"/>
      <c r="ACZ86" s="50"/>
      <c r="ADA86" s="50"/>
      <c r="ADB86" s="50"/>
      <c r="ADC86" s="50"/>
      <c r="ADD86" s="50"/>
      <c r="ADE86" s="50"/>
      <c r="ADF86" s="50"/>
      <c r="ADG86" s="50"/>
      <c r="ADH86" s="50"/>
      <c r="ADI86" s="50"/>
      <c r="ADJ86" s="50"/>
      <c r="ADK86" s="50"/>
      <c r="ADL86" s="50"/>
      <c r="ADM86" s="50"/>
      <c r="ADN86" s="50"/>
      <c r="ADO86" s="50"/>
      <c r="ADP86" s="50"/>
      <c r="ADQ86" s="50"/>
      <c r="ADR86" s="50"/>
      <c r="ADS86" s="50"/>
      <c r="ADT86" s="50"/>
      <c r="ADU86" s="50"/>
      <c r="ADV86" s="50"/>
      <c r="ADW86" s="50"/>
      <c r="ADX86" s="50"/>
      <c r="ADY86" s="50"/>
      <c r="ADZ86" s="50"/>
      <c r="AEA86" s="50"/>
      <c r="AEB86" s="50"/>
      <c r="AEC86" s="50"/>
      <c r="AED86" s="50"/>
      <c r="AEE86" s="50"/>
      <c r="AEF86" s="50"/>
      <c r="AEG86" s="50"/>
      <c r="AEH86" s="50"/>
      <c r="AEI86" s="50"/>
      <c r="AEJ86" s="50"/>
      <c r="AEK86" s="50"/>
      <c r="AEL86" s="50"/>
      <c r="AEM86" s="50"/>
      <c r="AEN86" s="50"/>
      <c r="AEO86" s="50"/>
      <c r="AEP86" s="50"/>
      <c r="AEQ86" s="50"/>
      <c r="AER86" s="50"/>
      <c r="AES86" s="50"/>
      <c r="AET86" s="50"/>
      <c r="AEU86" s="50"/>
      <c r="AEV86" s="50"/>
      <c r="AEW86" s="50"/>
      <c r="AEX86" s="50"/>
      <c r="AEY86" s="50"/>
      <c r="AEZ86" s="50"/>
      <c r="AFA86" s="50"/>
      <c r="AFB86" s="50"/>
      <c r="AFC86" s="50"/>
      <c r="AFD86" s="50"/>
      <c r="AFE86" s="50"/>
      <c r="AFF86" s="50"/>
      <c r="AFG86" s="50"/>
      <c r="AFH86" s="50"/>
      <c r="AFI86" s="50"/>
      <c r="AFJ86" s="50"/>
      <c r="AFK86" s="50"/>
      <c r="AFL86" s="50"/>
      <c r="AFM86" s="50"/>
      <c r="AFN86" s="50"/>
      <c r="AFO86" s="50"/>
      <c r="AFP86" s="50"/>
      <c r="AFQ86" s="50"/>
      <c r="AFR86" s="50"/>
      <c r="AFS86" s="50"/>
      <c r="AFT86" s="50"/>
      <c r="AFU86" s="50"/>
      <c r="AFV86" s="50"/>
      <c r="AFW86" s="50"/>
      <c r="AFX86" s="50"/>
      <c r="AFY86" s="50"/>
      <c r="AFZ86" s="50"/>
      <c r="AGA86" s="50"/>
      <c r="AGB86" s="50"/>
      <c r="AGC86" s="50"/>
      <c r="AGD86" s="50"/>
      <c r="AGE86" s="50"/>
      <c r="AGF86" s="50"/>
      <c r="AGG86" s="50"/>
      <c r="AGH86" s="50"/>
      <c r="AGI86" s="50"/>
      <c r="AGJ86" s="50"/>
      <c r="AGK86" s="50"/>
      <c r="AGL86" s="50"/>
      <c r="AGM86" s="50"/>
      <c r="AGN86" s="50"/>
      <c r="AGO86" s="50"/>
      <c r="AGP86" s="50"/>
      <c r="AGQ86" s="50"/>
      <c r="AGR86" s="50"/>
      <c r="AGS86" s="50"/>
      <c r="AGT86" s="50"/>
      <c r="AGU86" s="50"/>
      <c r="AGV86" s="50"/>
      <c r="AGW86" s="50"/>
      <c r="AGX86" s="50"/>
      <c r="AGY86" s="50"/>
      <c r="AGZ86" s="50"/>
      <c r="AHA86" s="50"/>
      <c r="AHB86" s="50"/>
      <c r="AHC86" s="50"/>
      <c r="AHD86" s="50"/>
      <c r="AHE86" s="50"/>
      <c r="AHF86" s="50"/>
      <c r="AHG86" s="50"/>
      <c r="AHH86" s="50"/>
      <c r="AHI86" s="50"/>
      <c r="AHJ86" s="50"/>
      <c r="AHK86" s="50"/>
      <c r="AHL86" s="50"/>
      <c r="AHM86" s="50"/>
      <c r="AHN86" s="50"/>
      <c r="AHO86" s="50"/>
      <c r="AHP86" s="50"/>
      <c r="AHQ86" s="50"/>
      <c r="AHR86" s="50"/>
      <c r="AHS86" s="50"/>
      <c r="AHT86" s="50"/>
      <c r="AHU86" s="50"/>
      <c r="AHV86" s="50"/>
      <c r="AHW86" s="50"/>
      <c r="AHX86" s="50"/>
      <c r="AHY86" s="50"/>
      <c r="AHZ86" s="50"/>
      <c r="AIA86" s="50"/>
      <c r="AIB86" s="50"/>
      <c r="AIC86" s="50"/>
      <c r="AID86" s="50"/>
      <c r="AIE86" s="50"/>
      <c r="AIF86" s="50"/>
      <c r="AIG86" s="50"/>
      <c r="AIH86" s="50"/>
      <c r="AII86" s="50"/>
      <c r="AIJ86" s="50"/>
    </row>
    <row r="87" spans="1:920" s="51" customFormat="1" x14ac:dyDescent="0.3">
      <c r="A87" s="45">
        <v>0.55000000000000004</v>
      </c>
      <c r="B87" s="45">
        <v>1.38</v>
      </c>
      <c r="C87" s="45" t="str">
        <f t="shared" si="3"/>
        <v/>
      </c>
      <c r="D87" s="45" t="str">
        <f t="shared" si="3"/>
        <v/>
      </c>
      <c r="E87" s="183" t="s">
        <v>2379</v>
      </c>
      <c r="F87" s="190" t="s">
        <v>2380</v>
      </c>
      <c r="G87" s="237"/>
      <c r="H87" s="237" t="s">
        <v>2338</v>
      </c>
      <c r="I87" s="185">
        <v>555</v>
      </c>
      <c r="J87" s="112"/>
      <c r="K87" s="112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  <c r="UX87" s="50"/>
      <c r="UY87" s="50"/>
      <c r="UZ87" s="50"/>
      <c r="VA87" s="50"/>
      <c r="VB87" s="50"/>
      <c r="VC87" s="50"/>
      <c r="VD87" s="50"/>
      <c r="VE87" s="50"/>
      <c r="VF87" s="50"/>
      <c r="VG87" s="50"/>
      <c r="VH87" s="50"/>
      <c r="VI87" s="50"/>
      <c r="VJ87" s="50"/>
      <c r="VK87" s="50"/>
      <c r="VL87" s="50"/>
      <c r="VM87" s="50"/>
      <c r="VN87" s="50"/>
      <c r="VO87" s="50"/>
      <c r="VP87" s="50"/>
      <c r="VQ87" s="50"/>
      <c r="VR87" s="50"/>
      <c r="VS87" s="50"/>
      <c r="VT87" s="50"/>
      <c r="VU87" s="50"/>
      <c r="VV87" s="50"/>
      <c r="VW87" s="50"/>
      <c r="VX87" s="50"/>
      <c r="VY87" s="50"/>
      <c r="VZ87" s="50"/>
      <c r="WA87" s="50"/>
      <c r="WB87" s="50"/>
      <c r="WC87" s="50"/>
      <c r="WD87" s="50"/>
      <c r="WE87" s="50"/>
      <c r="WF87" s="50"/>
      <c r="WG87" s="50"/>
      <c r="WH87" s="50"/>
      <c r="WI87" s="50"/>
      <c r="WJ87" s="50"/>
      <c r="WK87" s="50"/>
      <c r="WL87" s="50"/>
      <c r="WM87" s="50"/>
      <c r="WN87" s="50"/>
      <c r="WO87" s="50"/>
      <c r="WP87" s="50"/>
      <c r="WQ87" s="50"/>
      <c r="WR87" s="50"/>
      <c r="WS87" s="50"/>
      <c r="WT87" s="50"/>
      <c r="WU87" s="50"/>
      <c r="WV87" s="50"/>
      <c r="WW87" s="50"/>
      <c r="WX87" s="50"/>
      <c r="WY87" s="50"/>
      <c r="WZ87" s="50"/>
      <c r="XA87" s="50"/>
      <c r="XB87" s="50"/>
      <c r="XC87" s="50"/>
      <c r="XD87" s="50"/>
      <c r="XE87" s="50"/>
      <c r="XF87" s="50"/>
      <c r="XG87" s="50"/>
      <c r="XH87" s="50"/>
      <c r="XI87" s="50"/>
      <c r="XJ87" s="50"/>
      <c r="XK87" s="50"/>
      <c r="XL87" s="50"/>
      <c r="XM87" s="50"/>
      <c r="XN87" s="50"/>
      <c r="XO87" s="50"/>
      <c r="XP87" s="50"/>
      <c r="XQ87" s="50"/>
      <c r="XR87" s="50"/>
      <c r="XS87" s="50"/>
      <c r="XT87" s="50"/>
      <c r="XU87" s="50"/>
      <c r="XV87" s="50"/>
      <c r="XW87" s="50"/>
      <c r="XX87" s="50"/>
      <c r="XY87" s="50"/>
      <c r="XZ87" s="50"/>
      <c r="YA87" s="50"/>
      <c r="YB87" s="50"/>
      <c r="YC87" s="50"/>
      <c r="YD87" s="50"/>
      <c r="YE87" s="50"/>
      <c r="YF87" s="50"/>
      <c r="YG87" s="50"/>
      <c r="YH87" s="50"/>
      <c r="YI87" s="50"/>
      <c r="YJ87" s="50"/>
      <c r="YK87" s="50"/>
      <c r="YL87" s="50"/>
      <c r="YM87" s="50"/>
      <c r="YN87" s="50"/>
      <c r="YO87" s="50"/>
      <c r="YP87" s="50"/>
      <c r="YQ87" s="50"/>
      <c r="YR87" s="50"/>
      <c r="YS87" s="50"/>
      <c r="YT87" s="50"/>
      <c r="YU87" s="50"/>
      <c r="YV87" s="50"/>
      <c r="YW87" s="50"/>
      <c r="YX87" s="50"/>
      <c r="YY87" s="50"/>
      <c r="YZ87" s="50"/>
      <c r="ZA87" s="50"/>
      <c r="ZB87" s="50"/>
      <c r="ZC87" s="50"/>
      <c r="ZD87" s="50"/>
      <c r="ZE87" s="50"/>
      <c r="ZF87" s="50"/>
      <c r="ZG87" s="50"/>
      <c r="ZH87" s="50"/>
      <c r="ZI87" s="50"/>
      <c r="ZJ87" s="50"/>
      <c r="ZK87" s="50"/>
      <c r="ZL87" s="50"/>
      <c r="ZM87" s="50"/>
      <c r="ZN87" s="50"/>
      <c r="ZO87" s="50"/>
      <c r="ZP87" s="50"/>
      <c r="ZQ87" s="50"/>
      <c r="ZR87" s="50"/>
      <c r="ZS87" s="50"/>
      <c r="ZT87" s="50"/>
      <c r="ZU87" s="50"/>
      <c r="ZV87" s="50"/>
      <c r="ZW87" s="50"/>
      <c r="ZX87" s="50"/>
      <c r="ZY87" s="50"/>
      <c r="ZZ87" s="50"/>
      <c r="AAA87" s="50"/>
      <c r="AAB87" s="50"/>
      <c r="AAC87" s="50"/>
      <c r="AAD87" s="50"/>
      <c r="AAE87" s="50"/>
      <c r="AAF87" s="50"/>
      <c r="AAG87" s="50"/>
      <c r="AAH87" s="50"/>
      <c r="AAI87" s="50"/>
      <c r="AAJ87" s="50"/>
      <c r="AAK87" s="50"/>
      <c r="AAL87" s="50"/>
      <c r="AAM87" s="50"/>
      <c r="AAN87" s="50"/>
      <c r="AAO87" s="50"/>
      <c r="AAP87" s="50"/>
      <c r="AAQ87" s="50"/>
      <c r="AAR87" s="50"/>
      <c r="AAS87" s="50"/>
      <c r="AAT87" s="50"/>
      <c r="AAU87" s="50"/>
      <c r="AAV87" s="50"/>
      <c r="AAW87" s="50"/>
      <c r="AAX87" s="50"/>
      <c r="AAY87" s="50"/>
      <c r="AAZ87" s="50"/>
      <c r="ABA87" s="50"/>
      <c r="ABB87" s="50"/>
      <c r="ABC87" s="50"/>
      <c r="ABD87" s="50"/>
      <c r="ABE87" s="50"/>
      <c r="ABF87" s="50"/>
      <c r="ABG87" s="50"/>
      <c r="ABH87" s="50"/>
      <c r="ABI87" s="50"/>
      <c r="ABJ87" s="50"/>
      <c r="ABK87" s="50"/>
      <c r="ABL87" s="50"/>
      <c r="ABM87" s="50"/>
      <c r="ABN87" s="50"/>
      <c r="ABO87" s="50"/>
      <c r="ABP87" s="50"/>
      <c r="ABQ87" s="50"/>
      <c r="ABR87" s="50"/>
      <c r="ABS87" s="50"/>
      <c r="ABT87" s="50"/>
      <c r="ABU87" s="50"/>
      <c r="ABV87" s="50"/>
      <c r="ABW87" s="50"/>
      <c r="ABX87" s="50"/>
      <c r="ABY87" s="50"/>
      <c r="ABZ87" s="50"/>
      <c r="ACA87" s="50"/>
      <c r="ACB87" s="50"/>
      <c r="ACC87" s="50"/>
      <c r="ACD87" s="50"/>
      <c r="ACE87" s="50"/>
      <c r="ACF87" s="50"/>
      <c r="ACG87" s="50"/>
      <c r="ACH87" s="50"/>
      <c r="ACI87" s="50"/>
      <c r="ACJ87" s="50"/>
      <c r="ACK87" s="50"/>
      <c r="ACL87" s="50"/>
      <c r="ACM87" s="50"/>
      <c r="ACN87" s="50"/>
      <c r="ACO87" s="50"/>
      <c r="ACP87" s="50"/>
      <c r="ACQ87" s="50"/>
      <c r="ACR87" s="50"/>
      <c r="ACS87" s="50"/>
      <c r="ACT87" s="50"/>
      <c r="ACU87" s="50"/>
      <c r="ACV87" s="50"/>
      <c r="ACW87" s="50"/>
      <c r="ACX87" s="50"/>
      <c r="ACY87" s="50"/>
      <c r="ACZ87" s="50"/>
      <c r="ADA87" s="50"/>
      <c r="ADB87" s="50"/>
      <c r="ADC87" s="50"/>
      <c r="ADD87" s="50"/>
      <c r="ADE87" s="50"/>
      <c r="ADF87" s="50"/>
      <c r="ADG87" s="50"/>
      <c r="ADH87" s="50"/>
      <c r="ADI87" s="50"/>
      <c r="ADJ87" s="50"/>
      <c r="ADK87" s="50"/>
      <c r="ADL87" s="50"/>
      <c r="ADM87" s="50"/>
      <c r="ADN87" s="50"/>
      <c r="ADO87" s="50"/>
      <c r="ADP87" s="50"/>
      <c r="ADQ87" s="50"/>
      <c r="ADR87" s="50"/>
      <c r="ADS87" s="50"/>
      <c r="ADT87" s="50"/>
      <c r="ADU87" s="50"/>
      <c r="ADV87" s="50"/>
      <c r="ADW87" s="50"/>
      <c r="ADX87" s="50"/>
      <c r="ADY87" s="50"/>
      <c r="ADZ87" s="50"/>
      <c r="AEA87" s="50"/>
      <c r="AEB87" s="50"/>
      <c r="AEC87" s="50"/>
      <c r="AED87" s="50"/>
      <c r="AEE87" s="50"/>
      <c r="AEF87" s="50"/>
      <c r="AEG87" s="50"/>
      <c r="AEH87" s="50"/>
      <c r="AEI87" s="50"/>
      <c r="AEJ87" s="50"/>
      <c r="AEK87" s="50"/>
      <c r="AEL87" s="50"/>
      <c r="AEM87" s="50"/>
      <c r="AEN87" s="50"/>
      <c r="AEO87" s="50"/>
      <c r="AEP87" s="50"/>
      <c r="AEQ87" s="50"/>
      <c r="AER87" s="50"/>
      <c r="AES87" s="50"/>
      <c r="AET87" s="50"/>
      <c r="AEU87" s="50"/>
      <c r="AEV87" s="50"/>
      <c r="AEW87" s="50"/>
      <c r="AEX87" s="50"/>
      <c r="AEY87" s="50"/>
      <c r="AEZ87" s="50"/>
      <c r="AFA87" s="50"/>
      <c r="AFB87" s="50"/>
      <c r="AFC87" s="50"/>
      <c r="AFD87" s="50"/>
      <c r="AFE87" s="50"/>
      <c r="AFF87" s="50"/>
      <c r="AFG87" s="50"/>
      <c r="AFH87" s="50"/>
      <c r="AFI87" s="50"/>
      <c r="AFJ87" s="50"/>
      <c r="AFK87" s="50"/>
      <c r="AFL87" s="50"/>
      <c r="AFM87" s="50"/>
      <c r="AFN87" s="50"/>
      <c r="AFO87" s="50"/>
      <c r="AFP87" s="50"/>
      <c r="AFQ87" s="50"/>
      <c r="AFR87" s="50"/>
      <c r="AFS87" s="50"/>
      <c r="AFT87" s="50"/>
      <c r="AFU87" s="50"/>
      <c r="AFV87" s="50"/>
      <c r="AFW87" s="50"/>
      <c r="AFX87" s="50"/>
      <c r="AFY87" s="50"/>
      <c r="AFZ87" s="50"/>
      <c r="AGA87" s="50"/>
      <c r="AGB87" s="50"/>
      <c r="AGC87" s="50"/>
      <c r="AGD87" s="50"/>
      <c r="AGE87" s="50"/>
      <c r="AGF87" s="50"/>
      <c r="AGG87" s="50"/>
      <c r="AGH87" s="50"/>
      <c r="AGI87" s="50"/>
      <c r="AGJ87" s="50"/>
      <c r="AGK87" s="50"/>
      <c r="AGL87" s="50"/>
      <c r="AGM87" s="50"/>
      <c r="AGN87" s="50"/>
      <c r="AGO87" s="50"/>
      <c r="AGP87" s="50"/>
      <c r="AGQ87" s="50"/>
      <c r="AGR87" s="50"/>
      <c r="AGS87" s="50"/>
      <c r="AGT87" s="50"/>
      <c r="AGU87" s="50"/>
      <c r="AGV87" s="50"/>
      <c r="AGW87" s="50"/>
      <c r="AGX87" s="50"/>
      <c r="AGY87" s="50"/>
      <c r="AGZ87" s="50"/>
      <c r="AHA87" s="50"/>
      <c r="AHB87" s="50"/>
      <c r="AHC87" s="50"/>
      <c r="AHD87" s="50"/>
      <c r="AHE87" s="50"/>
      <c r="AHF87" s="50"/>
      <c r="AHG87" s="50"/>
      <c r="AHH87" s="50"/>
      <c r="AHI87" s="50"/>
      <c r="AHJ87" s="50"/>
      <c r="AHK87" s="50"/>
      <c r="AHL87" s="50"/>
      <c r="AHM87" s="50"/>
      <c r="AHN87" s="50"/>
      <c r="AHO87" s="50"/>
      <c r="AHP87" s="50"/>
      <c r="AHQ87" s="50"/>
      <c r="AHR87" s="50"/>
      <c r="AHS87" s="50"/>
      <c r="AHT87" s="50"/>
      <c r="AHU87" s="50"/>
      <c r="AHV87" s="50"/>
      <c r="AHW87" s="50"/>
      <c r="AHX87" s="50"/>
      <c r="AHY87" s="50"/>
      <c r="AHZ87" s="50"/>
      <c r="AIA87" s="50"/>
      <c r="AIB87" s="50"/>
      <c r="AIC87" s="50"/>
      <c r="AID87" s="50"/>
      <c r="AIE87" s="50"/>
      <c r="AIF87" s="50"/>
      <c r="AIG87" s="50"/>
      <c r="AIH87" s="50"/>
      <c r="AII87" s="50"/>
      <c r="AIJ87" s="50"/>
    </row>
    <row r="88" spans="1:920" s="51" customFormat="1" x14ac:dyDescent="0.3">
      <c r="A88" s="45">
        <v>0.56000000000000005</v>
      </c>
      <c r="B88" s="45">
        <v>1.39</v>
      </c>
      <c r="C88" s="45" t="str">
        <f t="shared" si="3"/>
        <v/>
      </c>
      <c r="D88" s="45" t="str">
        <f t="shared" si="3"/>
        <v/>
      </c>
      <c r="E88" s="183" t="s">
        <v>2381</v>
      </c>
      <c r="F88" s="190" t="s">
        <v>2382</v>
      </c>
      <c r="G88" s="237"/>
      <c r="H88" s="237" t="s">
        <v>2336</v>
      </c>
      <c r="I88" s="185">
        <v>556</v>
      </c>
      <c r="J88" s="112"/>
      <c r="K88" s="112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  <c r="UX88" s="50"/>
      <c r="UY88" s="50"/>
      <c r="UZ88" s="50"/>
      <c r="VA88" s="50"/>
      <c r="VB88" s="50"/>
      <c r="VC88" s="50"/>
      <c r="VD88" s="50"/>
      <c r="VE88" s="50"/>
      <c r="VF88" s="50"/>
      <c r="VG88" s="50"/>
      <c r="VH88" s="50"/>
      <c r="VI88" s="50"/>
      <c r="VJ88" s="50"/>
      <c r="VK88" s="50"/>
      <c r="VL88" s="50"/>
      <c r="VM88" s="50"/>
      <c r="VN88" s="50"/>
      <c r="VO88" s="50"/>
      <c r="VP88" s="50"/>
      <c r="VQ88" s="50"/>
      <c r="VR88" s="50"/>
      <c r="VS88" s="50"/>
      <c r="VT88" s="50"/>
      <c r="VU88" s="50"/>
      <c r="VV88" s="50"/>
      <c r="VW88" s="50"/>
      <c r="VX88" s="50"/>
      <c r="VY88" s="50"/>
      <c r="VZ88" s="50"/>
      <c r="WA88" s="50"/>
      <c r="WB88" s="50"/>
      <c r="WC88" s="50"/>
      <c r="WD88" s="50"/>
      <c r="WE88" s="50"/>
      <c r="WF88" s="50"/>
      <c r="WG88" s="50"/>
      <c r="WH88" s="50"/>
      <c r="WI88" s="50"/>
      <c r="WJ88" s="50"/>
      <c r="WK88" s="50"/>
      <c r="WL88" s="50"/>
      <c r="WM88" s="50"/>
      <c r="WN88" s="50"/>
      <c r="WO88" s="50"/>
      <c r="WP88" s="50"/>
      <c r="WQ88" s="50"/>
      <c r="WR88" s="50"/>
      <c r="WS88" s="50"/>
      <c r="WT88" s="50"/>
      <c r="WU88" s="50"/>
      <c r="WV88" s="50"/>
      <c r="WW88" s="50"/>
      <c r="WX88" s="50"/>
      <c r="WY88" s="50"/>
      <c r="WZ88" s="50"/>
      <c r="XA88" s="50"/>
      <c r="XB88" s="50"/>
      <c r="XC88" s="50"/>
      <c r="XD88" s="50"/>
      <c r="XE88" s="50"/>
      <c r="XF88" s="50"/>
      <c r="XG88" s="50"/>
      <c r="XH88" s="50"/>
      <c r="XI88" s="50"/>
      <c r="XJ88" s="50"/>
      <c r="XK88" s="50"/>
      <c r="XL88" s="50"/>
      <c r="XM88" s="50"/>
      <c r="XN88" s="50"/>
      <c r="XO88" s="50"/>
      <c r="XP88" s="50"/>
      <c r="XQ88" s="50"/>
      <c r="XR88" s="50"/>
      <c r="XS88" s="50"/>
      <c r="XT88" s="50"/>
      <c r="XU88" s="50"/>
      <c r="XV88" s="50"/>
      <c r="XW88" s="50"/>
      <c r="XX88" s="50"/>
      <c r="XY88" s="50"/>
      <c r="XZ88" s="50"/>
      <c r="YA88" s="50"/>
      <c r="YB88" s="50"/>
      <c r="YC88" s="50"/>
      <c r="YD88" s="50"/>
      <c r="YE88" s="50"/>
      <c r="YF88" s="50"/>
      <c r="YG88" s="50"/>
      <c r="YH88" s="50"/>
      <c r="YI88" s="50"/>
      <c r="YJ88" s="50"/>
      <c r="YK88" s="50"/>
      <c r="YL88" s="50"/>
      <c r="YM88" s="50"/>
      <c r="YN88" s="50"/>
      <c r="YO88" s="50"/>
      <c r="YP88" s="50"/>
      <c r="YQ88" s="50"/>
      <c r="YR88" s="50"/>
      <c r="YS88" s="50"/>
      <c r="YT88" s="50"/>
      <c r="YU88" s="50"/>
      <c r="YV88" s="50"/>
      <c r="YW88" s="50"/>
      <c r="YX88" s="50"/>
      <c r="YY88" s="50"/>
      <c r="YZ88" s="50"/>
      <c r="ZA88" s="50"/>
      <c r="ZB88" s="50"/>
      <c r="ZC88" s="50"/>
      <c r="ZD88" s="50"/>
      <c r="ZE88" s="50"/>
      <c r="ZF88" s="50"/>
      <c r="ZG88" s="50"/>
      <c r="ZH88" s="50"/>
      <c r="ZI88" s="50"/>
      <c r="ZJ88" s="50"/>
      <c r="ZK88" s="50"/>
      <c r="ZL88" s="50"/>
      <c r="ZM88" s="50"/>
      <c r="ZN88" s="50"/>
      <c r="ZO88" s="50"/>
      <c r="ZP88" s="50"/>
      <c r="ZQ88" s="50"/>
      <c r="ZR88" s="50"/>
      <c r="ZS88" s="50"/>
      <c r="ZT88" s="50"/>
      <c r="ZU88" s="50"/>
      <c r="ZV88" s="50"/>
      <c r="ZW88" s="50"/>
      <c r="ZX88" s="50"/>
      <c r="ZY88" s="50"/>
      <c r="ZZ88" s="50"/>
      <c r="AAA88" s="50"/>
      <c r="AAB88" s="50"/>
      <c r="AAC88" s="50"/>
      <c r="AAD88" s="50"/>
      <c r="AAE88" s="50"/>
      <c r="AAF88" s="50"/>
      <c r="AAG88" s="50"/>
      <c r="AAH88" s="50"/>
      <c r="AAI88" s="50"/>
      <c r="AAJ88" s="50"/>
      <c r="AAK88" s="50"/>
      <c r="AAL88" s="50"/>
      <c r="AAM88" s="50"/>
      <c r="AAN88" s="50"/>
      <c r="AAO88" s="50"/>
      <c r="AAP88" s="50"/>
      <c r="AAQ88" s="50"/>
      <c r="AAR88" s="50"/>
      <c r="AAS88" s="50"/>
      <c r="AAT88" s="50"/>
      <c r="AAU88" s="50"/>
      <c r="AAV88" s="50"/>
      <c r="AAW88" s="50"/>
      <c r="AAX88" s="50"/>
      <c r="AAY88" s="50"/>
      <c r="AAZ88" s="50"/>
      <c r="ABA88" s="50"/>
      <c r="ABB88" s="50"/>
      <c r="ABC88" s="50"/>
      <c r="ABD88" s="50"/>
      <c r="ABE88" s="50"/>
      <c r="ABF88" s="50"/>
      <c r="ABG88" s="50"/>
      <c r="ABH88" s="50"/>
      <c r="ABI88" s="50"/>
      <c r="ABJ88" s="50"/>
      <c r="ABK88" s="50"/>
      <c r="ABL88" s="50"/>
      <c r="ABM88" s="50"/>
      <c r="ABN88" s="50"/>
      <c r="ABO88" s="50"/>
      <c r="ABP88" s="50"/>
      <c r="ABQ88" s="50"/>
      <c r="ABR88" s="50"/>
      <c r="ABS88" s="50"/>
      <c r="ABT88" s="50"/>
      <c r="ABU88" s="50"/>
      <c r="ABV88" s="50"/>
      <c r="ABW88" s="50"/>
      <c r="ABX88" s="50"/>
      <c r="ABY88" s="50"/>
      <c r="ABZ88" s="50"/>
      <c r="ACA88" s="50"/>
      <c r="ACB88" s="50"/>
      <c r="ACC88" s="50"/>
      <c r="ACD88" s="50"/>
      <c r="ACE88" s="50"/>
      <c r="ACF88" s="50"/>
      <c r="ACG88" s="50"/>
      <c r="ACH88" s="50"/>
      <c r="ACI88" s="50"/>
      <c r="ACJ88" s="50"/>
      <c r="ACK88" s="50"/>
      <c r="ACL88" s="50"/>
      <c r="ACM88" s="50"/>
      <c r="ACN88" s="50"/>
      <c r="ACO88" s="50"/>
      <c r="ACP88" s="50"/>
      <c r="ACQ88" s="50"/>
      <c r="ACR88" s="50"/>
      <c r="ACS88" s="50"/>
      <c r="ACT88" s="50"/>
      <c r="ACU88" s="50"/>
      <c r="ACV88" s="50"/>
      <c r="ACW88" s="50"/>
      <c r="ACX88" s="50"/>
      <c r="ACY88" s="50"/>
      <c r="ACZ88" s="50"/>
      <c r="ADA88" s="50"/>
      <c r="ADB88" s="50"/>
      <c r="ADC88" s="50"/>
      <c r="ADD88" s="50"/>
      <c r="ADE88" s="50"/>
      <c r="ADF88" s="50"/>
      <c r="ADG88" s="50"/>
      <c r="ADH88" s="50"/>
      <c r="ADI88" s="50"/>
      <c r="ADJ88" s="50"/>
      <c r="ADK88" s="50"/>
      <c r="ADL88" s="50"/>
      <c r="ADM88" s="50"/>
      <c r="ADN88" s="50"/>
      <c r="ADO88" s="50"/>
      <c r="ADP88" s="50"/>
      <c r="ADQ88" s="50"/>
      <c r="ADR88" s="50"/>
      <c r="ADS88" s="50"/>
      <c r="ADT88" s="50"/>
      <c r="ADU88" s="50"/>
      <c r="ADV88" s="50"/>
      <c r="ADW88" s="50"/>
      <c r="ADX88" s="50"/>
      <c r="ADY88" s="50"/>
      <c r="ADZ88" s="50"/>
      <c r="AEA88" s="50"/>
      <c r="AEB88" s="50"/>
      <c r="AEC88" s="50"/>
      <c r="AED88" s="50"/>
      <c r="AEE88" s="50"/>
      <c r="AEF88" s="50"/>
      <c r="AEG88" s="50"/>
      <c r="AEH88" s="50"/>
      <c r="AEI88" s="50"/>
      <c r="AEJ88" s="50"/>
      <c r="AEK88" s="50"/>
      <c r="AEL88" s="50"/>
      <c r="AEM88" s="50"/>
      <c r="AEN88" s="50"/>
      <c r="AEO88" s="50"/>
      <c r="AEP88" s="50"/>
      <c r="AEQ88" s="50"/>
      <c r="AER88" s="50"/>
      <c r="AES88" s="50"/>
      <c r="AET88" s="50"/>
      <c r="AEU88" s="50"/>
      <c r="AEV88" s="50"/>
      <c r="AEW88" s="50"/>
      <c r="AEX88" s="50"/>
      <c r="AEY88" s="50"/>
      <c r="AEZ88" s="50"/>
      <c r="AFA88" s="50"/>
      <c r="AFB88" s="50"/>
      <c r="AFC88" s="50"/>
      <c r="AFD88" s="50"/>
      <c r="AFE88" s="50"/>
      <c r="AFF88" s="50"/>
      <c r="AFG88" s="50"/>
      <c r="AFH88" s="50"/>
      <c r="AFI88" s="50"/>
      <c r="AFJ88" s="50"/>
      <c r="AFK88" s="50"/>
      <c r="AFL88" s="50"/>
      <c r="AFM88" s="50"/>
      <c r="AFN88" s="50"/>
      <c r="AFO88" s="50"/>
      <c r="AFP88" s="50"/>
      <c r="AFQ88" s="50"/>
      <c r="AFR88" s="50"/>
      <c r="AFS88" s="50"/>
      <c r="AFT88" s="50"/>
      <c r="AFU88" s="50"/>
      <c r="AFV88" s="50"/>
      <c r="AFW88" s="50"/>
      <c r="AFX88" s="50"/>
      <c r="AFY88" s="50"/>
      <c r="AFZ88" s="50"/>
      <c r="AGA88" s="50"/>
      <c r="AGB88" s="50"/>
      <c r="AGC88" s="50"/>
      <c r="AGD88" s="50"/>
      <c r="AGE88" s="50"/>
      <c r="AGF88" s="50"/>
      <c r="AGG88" s="50"/>
      <c r="AGH88" s="50"/>
      <c r="AGI88" s="50"/>
      <c r="AGJ88" s="50"/>
      <c r="AGK88" s="50"/>
      <c r="AGL88" s="50"/>
      <c r="AGM88" s="50"/>
      <c r="AGN88" s="50"/>
      <c r="AGO88" s="50"/>
      <c r="AGP88" s="50"/>
      <c r="AGQ88" s="50"/>
      <c r="AGR88" s="50"/>
      <c r="AGS88" s="50"/>
      <c r="AGT88" s="50"/>
      <c r="AGU88" s="50"/>
      <c r="AGV88" s="50"/>
      <c r="AGW88" s="50"/>
      <c r="AGX88" s="50"/>
      <c r="AGY88" s="50"/>
      <c r="AGZ88" s="50"/>
      <c r="AHA88" s="50"/>
      <c r="AHB88" s="50"/>
      <c r="AHC88" s="50"/>
      <c r="AHD88" s="50"/>
      <c r="AHE88" s="50"/>
      <c r="AHF88" s="50"/>
      <c r="AHG88" s="50"/>
      <c r="AHH88" s="50"/>
      <c r="AHI88" s="50"/>
      <c r="AHJ88" s="50"/>
      <c r="AHK88" s="50"/>
      <c r="AHL88" s="50"/>
      <c r="AHM88" s="50"/>
      <c r="AHN88" s="50"/>
      <c r="AHO88" s="50"/>
      <c r="AHP88" s="50"/>
      <c r="AHQ88" s="50"/>
      <c r="AHR88" s="50"/>
      <c r="AHS88" s="50"/>
      <c r="AHT88" s="50"/>
      <c r="AHU88" s="50"/>
      <c r="AHV88" s="50"/>
      <c r="AHW88" s="50"/>
      <c r="AHX88" s="50"/>
      <c r="AHY88" s="50"/>
      <c r="AHZ88" s="50"/>
      <c r="AIA88" s="50"/>
      <c r="AIB88" s="50"/>
      <c r="AIC88" s="50"/>
      <c r="AID88" s="50"/>
      <c r="AIE88" s="50"/>
      <c r="AIF88" s="50"/>
      <c r="AIG88" s="50"/>
      <c r="AIH88" s="50"/>
      <c r="AII88" s="50"/>
      <c r="AIJ88" s="50"/>
    </row>
    <row r="89" spans="1:920" s="37" customFormat="1" x14ac:dyDescent="0.3">
      <c r="A89" s="45">
        <v>0.56999999999999995</v>
      </c>
      <c r="B89" s="45">
        <v>1.4</v>
      </c>
      <c r="C89" s="45" t="str">
        <f t="shared" si="3"/>
        <v/>
      </c>
      <c r="D89" s="45" t="str">
        <f t="shared" si="3"/>
        <v/>
      </c>
      <c r="E89" s="183" t="s">
        <v>2383</v>
      </c>
      <c r="F89" s="189" t="s">
        <v>2384</v>
      </c>
      <c r="G89" s="185"/>
      <c r="H89" s="185" t="s">
        <v>2338</v>
      </c>
      <c r="I89" s="185">
        <v>557</v>
      </c>
      <c r="J89" s="112"/>
      <c r="K89" s="112"/>
    </row>
    <row r="90" spans="1:920" s="37" customFormat="1" x14ac:dyDescent="0.3">
      <c r="A90" s="45">
        <v>0.57999999999999996</v>
      </c>
      <c r="B90" s="45">
        <v>1.41</v>
      </c>
      <c r="C90" s="45" t="str">
        <f t="shared" si="3"/>
        <v/>
      </c>
      <c r="D90" s="45" t="str">
        <f t="shared" si="3"/>
        <v/>
      </c>
      <c r="E90" s="183" t="s">
        <v>2385</v>
      </c>
      <c r="F90" s="189" t="s">
        <v>2386</v>
      </c>
      <c r="G90" s="185"/>
      <c r="H90" s="185" t="s">
        <v>2336</v>
      </c>
      <c r="I90" s="185">
        <v>558</v>
      </c>
      <c r="J90" s="112"/>
      <c r="K90" s="112"/>
    </row>
    <row r="91" spans="1:920" s="37" customFormat="1" x14ac:dyDescent="0.3">
      <c r="A91" s="45">
        <v>0.59</v>
      </c>
      <c r="B91" s="45">
        <v>1.42</v>
      </c>
      <c r="C91" s="45" t="str">
        <f t="shared" si="3"/>
        <v/>
      </c>
      <c r="D91" s="45" t="str">
        <f t="shared" si="3"/>
        <v/>
      </c>
      <c r="E91" s="183" t="s">
        <v>2387</v>
      </c>
      <c r="F91" s="189" t="s">
        <v>2388</v>
      </c>
      <c r="G91" s="185"/>
      <c r="H91" s="185" t="s">
        <v>2336</v>
      </c>
      <c r="I91" s="185">
        <v>559</v>
      </c>
      <c r="J91" s="112"/>
      <c r="K91" s="112"/>
    </row>
    <row r="92" spans="1:920" s="37" customFormat="1" x14ac:dyDescent="0.3">
      <c r="A92" s="45">
        <v>0.6</v>
      </c>
      <c r="B92" s="45">
        <v>1.43</v>
      </c>
      <c r="C92" s="45" t="str">
        <f t="shared" ref="C92:D96" si="4">IF(LEN(J92)=0,"",1+ABS((J92*A92)/LEN(J92))+A92)</f>
        <v/>
      </c>
      <c r="D92" s="45" t="str">
        <f t="shared" si="4"/>
        <v/>
      </c>
      <c r="E92" s="183" t="s">
        <v>2389</v>
      </c>
      <c r="F92" s="189" t="s">
        <v>2390</v>
      </c>
      <c r="G92" s="185"/>
      <c r="H92" s="185" t="s">
        <v>2336</v>
      </c>
      <c r="I92" s="185">
        <v>560</v>
      </c>
      <c r="J92" s="112"/>
      <c r="K92" s="112"/>
    </row>
    <row r="93" spans="1:920" s="37" customFormat="1" x14ac:dyDescent="0.3">
      <c r="A93" s="45">
        <v>0.61</v>
      </c>
      <c r="B93" s="45">
        <v>1.44</v>
      </c>
      <c r="C93" s="45" t="str">
        <f t="shared" si="4"/>
        <v/>
      </c>
      <c r="D93" s="45" t="str">
        <f t="shared" si="4"/>
        <v/>
      </c>
      <c r="E93" s="183" t="s">
        <v>2391</v>
      </c>
      <c r="F93" s="189" t="s">
        <v>2392</v>
      </c>
      <c r="G93" s="185"/>
      <c r="H93" s="185" t="s">
        <v>2338</v>
      </c>
      <c r="I93" s="185">
        <v>561</v>
      </c>
      <c r="J93" s="112"/>
      <c r="K93" s="112"/>
    </row>
    <row r="94" spans="1:920" s="37" customFormat="1" x14ac:dyDescent="0.3">
      <c r="A94" s="45">
        <v>0.62</v>
      </c>
      <c r="B94" s="45">
        <v>1.45</v>
      </c>
      <c r="C94" s="45" t="str">
        <f t="shared" si="4"/>
        <v/>
      </c>
      <c r="D94" s="45" t="str">
        <f t="shared" si="4"/>
        <v/>
      </c>
      <c r="E94" s="183" t="s">
        <v>2393</v>
      </c>
      <c r="F94" s="189" t="s">
        <v>2394</v>
      </c>
      <c r="G94" s="185"/>
      <c r="H94" s="185" t="s">
        <v>2336</v>
      </c>
      <c r="I94" s="185">
        <v>562</v>
      </c>
      <c r="J94" s="112"/>
      <c r="K94" s="112"/>
    </row>
    <row r="95" spans="1:920" s="37" customFormat="1" x14ac:dyDescent="0.3">
      <c r="A95" s="45">
        <v>0.63</v>
      </c>
      <c r="B95" s="45">
        <v>1.46</v>
      </c>
      <c r="C95" s="45" t="str">
        <f t="shared" si="4"/>
        <v/>
      </c>
      <c r="D95" s="45" t="str">
        <f t="shared" si="4"/>
        <v/>
      </c>
      <c r="E95" s="183" t="s">
        <v>2395</v>
      </c>
      <c r="F95" s="189" t="s">
        <v>2396</v>
      </c>
      <c r="G95" s="185"/>
      <c r="H95" s="185" t="s">
        <v>2338</v>
      </c>
      <c r="I95" s="185">
        <v>563</v>
      </c>
      <c r="J95" s="112"/>
      <c r="K95" s="112"/>
    </row>
    <row r="96" spans="1:920" s="37" customFormat="1" ht="26.4" x14ac:dyDescent="0.3">
      <c r="A96" s="45">
        <v>0.64</v>
      </c>
      <c r="B96" s="45">
        <v>1.47</v>
      </c>
      <c r="C96" s="45">
        <f t="shared" si="4"/>
        <v>800.36</v>
      </c>
      <c r="D96" s="45" t="str">
        <f t="shared" si="4"/>
        <v/>
      </c>
      <c r="E96" s="186" t="s">
        <v>2059</v>
      </c>
      <c r="F96" s="193" t="s">
        <v>2501</v>
      </c>
      <c r="G96" s="185"/>
      <c r="H96" s="179" t="s">
        <v>2432</v>
      </c>
      <c r="I96" s="179">
        <v>564</v>
      </c>
      <c r="J96" s="194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>-6240</v>
      </c>
      <c r="K96" s="194" t="str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/>
      </c>
    </row>
    <row r="97" spans="1:11" s="37" customFormat="1" x14ac:dyDescent="0.3">
      <c r="A97" s="45"/>
      <c r="B97" s="45"/>
      <c r="C97" s="45"/>
      <c r="D97" s="45"/>
      <c r="E97" s="186" t="s">
        <v>2009</v>
      </c>
      <c r="F97" s="193" t="s">
        <v>2398</v>
      </c>
      <c r="G97" s="185"/>
      <c r="H97" s="185"/>
      <c r="I97" s="185"/>
      <c r="J97" s="111"/>
      <c r="K97" s="111"/>
    </row>
    <row r="98" spans="1:11" s="37" customFormat="1" x14ac:dyDescent="0.3">
      <c r="A98" s="45">
        <v>0.65</v>
      </c>
      <c r="B98" s="45">
        <v>1.48</v>
      </c>
      <c r="C98" s="45" t="str">
        <f t="shared" ref="C98:D110" si="5">IF(LEN(J98)=0,"",1+ABS((J98*A98)/LEN(J98))+A98)</f>
        <v/>
      </c>
      <c r="D98" s="45" t="str">
        <f t="shared" si="5"/>
        <v/>
      </c>
      <c r="E98" s="183" t="s">
        <v>2107</v>
      </c>
      <c r="F98" s="189" t="s">
        <v>2502</v>
      </c>
      <c r="G98" s="185"/>
      <c r="H98" s="185" t="s">
        <v>2336</v>
      </c>
      <c r="I98" s="185">
        <v>565</v>
      </c>
      <c r="J98" s="112"/>
      <c r="K98" s="112"/>
    </row>
    <row r="99" spans="1:11" s="37" customFormat="1" x14ac:dyDescent="0.3">
      <c r="A99" s="45">
        <v>0.66</v>
      </c>
      <c r="B99" s="45">
        <v>1.49</v>
      </c>
      <c r="C99" s="45" t="str">
        <f t="shared" si="5"/>
        <v/>
      </c>
      <c r="D99" s="45" t="str">
        <f t="shared" si="5"/>
        <v/>
      </c>
      <c r="E99" s="183" t="s">
        <v>2109</v>
      </c>
      <c r="F99" s="189" t="s">
        <v>2400</v>
      </c>
      <c r="G99" s="185"/>
      <c r="H99" s="185" t="s">
        <v>2338</v>
      </c>
      <c r="I99" s="185">
        <v>566</v>
      </c>
      <c r="J99" s="112"/>
      <c r="K99" s="112"/>
    </row>
    <row r="100" spans="1:11" s="37" customFormat="1" x14ac:dyDescent="0.3">
      <c r="A100" s="45">
        <v>0.67</v>
      </c>
      <c r="B100" s="45">
        <v>1.5</v>
      </c>
      <c r="C100" s="45" t="str">
        <f t="shared" si="5"/>
        <v/>
      </c>
      <c r="D100" s="45" t="str">
        <f t="shared" si="5"/>
        <v/>
      </c>
      <c r="E100" s="183" t="s">
        <v>2163</v>
      </c>
      <c r="F100" s="189" t="s">
        <v>2401</v>
      </c>
      <c r="G100" s="185"/>
      <c r="H100" s="185" t="s">
        <v>2336</v>
      </c>
      <c r="I100" s="185">
        <v>567</v>
      </c>
      <c r="J100" s="112"/>
      <c r="K100" s="112"/>
    </row>
    <row r="101" spans="1:11" s="37" customFormat="1" x14ac:dyDescent="0.3">
      <c r="A101" s="45">
        <v>0.68</v>
      </c>
      <c r="B101" s="45">
        <v>1.51</v>
      </c>
      <c r="C101" s="45">
        <f t="shared" si="5"/>
        <v>17146.811428571429</v>
      </c>
      <c r="D101" s="45" t="str">
        <f t="shared" si="5"/>
        <v/>
      </c>
      <c r="E101" s="183" t="s">
        <v>2402</v>
      </c>
      <c r="F101" s="189" t="s">
        <v>2403</v>
      </c>
      <c r="G101" s="185"/>
      <c r="H101" s="185" t="s">
        <v>2338</v>
      </c>
      <c r="I101" s="185">
        <v>568</v>
      </c>
      <c r="J101" s="112">
        <v>-176494</v>
      </c>
      <c r="K101" s="112"/>
    </row>
    <row r="102" spans="1:11" s="37" customFormat="1" x14ac:dyDescent="0.3">
      <c r="A102" s="45">
        <v>0.69</v>
      </c>
      <c r="B102" s="45">
        <v>1.52</v>
      </c>
      <c r="C102" s="45" t="str">
        <f t="shared" si="5"/>
        <v/>
      </c>
      <c r="D102" s="45" t="str">
        <f t="shared" si="5"/>
        <v/>
      </c>
      <c r="E102" s="183" t="s">
        <v>2404</v>
      </c>
      <c r="F102" s="189" t="s">
        <v>2405</v>
      </c>
      <c r="G102" s="185"/>
      <c r="H102" s="185" t="s">
        <v>2336</v>
      </c>
      <c r="I102" s="185">
        <v>569</v>
      </c>
      <c r="J102" s="112"/>
      <c r="K102" s="112"/>
    </row>
    <row r="103" spans="1:11" s="37" customFormat="1" x14ac:dyDescent="0.3">
      <c r="A103" s="45">
        <v>0.7</v>
      </c>
      <c r="B103" s="45">
        <v>1.53</v>
      </c>
      <c r="C103" s="45" t="str">
        <f t="shared" si="5"/>
        <v/>
      </c>
      <c r="D103" s="45" t="str">
        <f t="shared" si="5"/>
        <v/>
      </c>
      <c r="E103" s="183" t="s">
        <v>2406</v>
      </c>
      <c r="F103" s="189" t="s">
        <v>2407</v>
      </c>
      <c r="G103" s="185"/>
      <c r="H103" s="185" t="s">
        <v>2338</v>
      </c>
      <c r="I103" s="185">
        <v>570</v>
      </c>
      <c r="J103" s="112"/>
      <c r="K103" s="112"/>
    </row>
    <row r="104" spans="1:11" s="37" customFormat="1" x14ac:dyDescent="0.3">
      <c r="A104" s="45">
        <v>0.71</v>
      </c>
      <c r="B104" s="45">
        <v>1.54</v>
      </c>
      <c r="C104" s="45" t="str">
        <f t="shared" si="5"/>
        <v/>
      </c>
      <c r="D104" s="45" t="str">
        <f t="shared" si="5"/>
        <v/>
      </c>
      <c r="E104" s="183" t="s">
        <v>2408</v>
      </c>
      <c r="F104" s="189" t="s">
        <v>2409</v>
      </c>
      <c r="G104" s="185"/>
      <c r="H104" s="185" t="s">
        <v>2338</v>
      </c>
      <c r="I104" s="185">
        <v>571</v>
      </c>
      <c r="J104" s="112"/>
      <c r="K104" s="112"/>
    </row>
    <row r="105" spans="1:11" s="37" customFormat="1" x14ac:dyDescent="0.3">
      <c r="A105" s="45">
        <v>0.72</v>
      </c>
      <c r="B105" s="45">
        <v>1.55</v>
      </c>
      <c r="C105" s="45" t="str">
        <f t="shared" si="5"/>
        <v/>
      </c>
      <c r="D105" s="45" t="str">
        <f t="shared" si="5"/>
        <v/>
      </c>
      <c r="E105" s="183" t="s">
        <v>2410</v>
      </c>
      <c r="F105" s="189" t="s">
        <v>2411</v>
      </c>
      <c r="G105" s="185"/>
      <c r="H105" s="185" t="s">
        <v>2338</v>
      </c>
      <c r="I105" s="185">
        <v>572</v>
      </c>
      <c r="J105" s="112"/>
      <c r="K105" s="112"/>
    </row>
    <row r="106" spans="1:11" s="37" customFormat="1" x14ac:dyDescent="0.3">
      <c r="A106" s="45">
        <v>0.73</v>
      </c>
      <c r="B106" s="45">
        <v>1.56</v>
      </c>
      <c r="C106" s="45" t="str">
        <f t="shared" si="5"/>
        <v/>
      </c>
      <c r="D106" s="45" t="str">
        <f t="shared" si="5"/>
        <v/>
      </c>
      <c r="E106" s="183" t="s">
        <v>2412</v>
      </c>
      <c r="F106" s="189" t="s">
        <v>2413</v>
      </c>
      <c r="G106" s="185"/>
      <c r="H106" s="185" t="s">
        <v>2338</v>
      </c>
      <c r="I106" s="185">
        <v>573</v>
      </c>
      <c r="J106" s="112"/>
      <c r="K106" s="112"/>
    </row>
    <row r="107" spans="1:11" s="37" customFormat="1" x14ac:dyDescent="0.3">
      <c r="A107" s="45">
        <v>0.74</v>
      </c>
      <c r="B107" s="45">
        <v>1.57</v>
      </c>
      <c r="C107" s="45" t="str">
        <f t="shared" si="5"/>
        <v/>
      </c>
      <c r="D107" s="45" t="str">
        <f t="shared" si="5"/>
        <v/>
      </c>
      <c r="E107" s="183" t="s">
        <v>2414</v>
      </c>
      <c r="F107" s="189" t="s">
        <v>2415</v>
      </c>
      <c r="G107" s="185"/>
      <c r="H107" s="185" t="s">
        <v>2336</v>
      </c>
      <c r="I107" s="185">
        <v>574</v>
      </c>
      <c r="J107" s="112"/>
      <c r="K107" s="112"/>
    </row>
    <row r="108" spans="1:11" s="37" customFormat="1" x14ac:dyDescent="0.3">
      <c r="A108" s="45">
        <v>0.75</v>
      </c>
      <c r="B108" s="45">
        <v>1.58</v>
      </c>
      <c r="C108" s="45" t="str">
        <f t="shared" si="5"/>
        <v/>
      </c>
      <c r="D108" s="45" t="str">
        <f t="shared" si="5"/>
        <v/>
      </c>
      <c r="E108" s="183" t="s">
        <v>2418</v>
      </c>
      <c r="F108" s="189" t="s">
        <v>2419</v>
      </c>
      <c r="G108" s="185"/>
      <c r="H108" s="185" t="s">
        <v>2338</v>
      </c>
      <c r="I108" s="185">
        <v>575</v>
      </c>
      <c r="J108" s="112"/>
      <c r="K108" s="112"/>
    </row>
    <row r="109" spans="1:11" s="37" customFormat="1" x14ac:dyDescent="0.3">
      <c r="A109" s="45">
        <v>0.76</v>
      </c>
      <c r="B109" s="45">
        <v>1.59</v>
      </c>
      <c r="C109" s="45" t="str">
        <f t="shared" si="5"/>
        <v/>
      </c>
      <c r="D109" s="45" t="str">
        <f t="shared" si="5"/>
        <v/>
      </c>
      <c r="E109" s="183" t="s">
        <v>2420</v>
      </c>
      <c r="F109" s="189" t="s">
        <v>2421</v>
      </c>
      <c r="G109" s="185"/>
      <c r="H109" s="185" t="s">
        <v>2336</v>
      </c>
      <c r="I109" s="185">
        <v>576</v>
      </c>
      <c r="J109" s="112"/>
      <c r="K109" s="112"/>
    </row>
    <row r="110" spans="1:11" s="37" customFormat="1" x14ac:dyDescent="0.3">
      <c r="A110" s="45">
        <v>0.77</v>
      </c>
      <c r="B110" s="45">
        <v>1.6</v>
      </c>
      <c r="C110" s="45" t="str">
        <f t="shared" si="5"/>
        <v/>
      </c>
      <c r="D110" s="45" t="str">
        <f t="shared" si="5"/>
        <v/>
      </c>
      <c r="E110" s="183" t="s">
        <v>2422</v>
      </c>
      <c r="F110" s="189" t="s">
        <v>2423</v>
      </c>
      <c r="G110" s="185"/>
      <c r="H110" s="185" t="s">
        <v>2338</v>
      </c>
      <c r="I110" s="185">
        <v>577</v>
      </c>
      <c r="J110" s="112"/>
      <c r="K110" s="112"/>
    </row>
    <row r="111" spans="1:11" ht="7.5" customHeight="1" x14ac:dyDescent="0.3">
      <c r="E111" s="221"/>
      <c r="F111" s="222"/>
      <c r="G111" s="222"/>
      <c r="H111" s="223"/>
      <c r="I111" s="224"/>
      <c r="J111" s="225"/>
      <c r="K111" s="226"/>
    </row>
    <row r="112" spans="1:11" s="150" customFormat="1" ht="16.5" customHeight="1" x14ac:dyDescent="0.25">
      <c r="E112" s="147"/>
      <c r="H112" s="161"/>
      <c r="J112" s="145"/>
      <c r="K112" s="148" t="s">
        <v>2130</v>
      </c>
    </row>
    <row r="113" spans="1:920" ht="30.75" customHeight="1" x14ac:dyDescent="0.3">
      <c r="E113" s="177" t="s">
        <v>1974</v>
      </c>
      <c r="F113" s="178" t="s">
        <v>1969</v>
      </c>
      <c r="G113" s="178" t="s">
        <v>1975</v>
      </c>
      <c r="H113" s="179" t="s">
        <v>2333</v>
      </c>
      <c r="I113" s="179" t="s">
        <v>1976</v>
      </c>
      <c r="J113" s="179" t="str">
        <f>J17</f>
        <v>Od 01.01. do 30.06.
tekuće godine</v>
      </c>
      <c r="K113" s="196" t="str">
        <f>K17</f>
        <v>Od 01.01. do 30.06.
prethodne godine</v>
      </c>
    </row>
    <row r="114" spans="1:920" s="51" customFormat="1" ht="12.75" customHeight="1" x14ac:dyDescent="0.3">
      <c r="A114" s="49"/>
      <c r="B114" s="49"/>
      <c r="C114" s="49"/>
      <c r="D114" s="49"/>
      <c r="E114" s="180">
        <v>1</v>
      </c>
      <c r="F114" s="181">
        <v>2</v>
      </c>
      <c r="G114" s="181">
        <v>3</v>
      </c>
      <c r="H114" s="181">
        <v>4</v>
      </c>
      <c r="I114" s="182">
        <v>5</v>
      </c>
      <c r="J114" s="182">
        <v>6</v>
      </c>
      <c r="K114" s="182">
        <v>7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  <c r="UX114" s="50"/>
      <c r="UY114" s="50"/>
      <c r="UZ114" s="50"/>
      <c r="VA114" s="50"/>
      <c r="VB114" s="50"/>
      <c r="VC114" s="50"/>
      <c r="VD114" s="50"/>
      <c r="VE114" s="50"/>
      <c r="VF114" s="50"/>
      <c r="VG114" s="50"/>
      <c r="VH114" s="50"/>
      <c r="VI114" s="50"/>
      <c r="VJ114" s="50"/>
      <c r="VK114" s="50"/>
      <c r="VL114" s="50"/>
      <c r="VM114" s="50"/>
      <c r="VN114" s="50"/>
      <c r="VO114" s="50"/>
      <c r="VP114" s="50"/>
      <c r="VQ114" s="50"/>
      <c r="VR114" s="50"/>
      <c r="VS114" s="50"/>
      <c r="VT114" s="50"/>
      <c r="VU114" s="50"/>
      <c r="VV114" s="50"/>
      <c r="VW114" s="50"/>
      <c r="VX114" s="50"/>
      <c r="VY114" s="50"/>
      <c r="VZ114" s="50"/>
      <c r="WA114" s="50"/>
      <c r="WB114" s="50"/>
      <c r="WC114" s="50"/>
      <c r="WD114" s="50"/>
      <c r="WE114" s="50"/>
      <c r="WF114" s="50"/>
      <c r="WG114" s="50"/>
      <c r="WH114" s="50"/>
      <c r="WI114" s="50"/>
      <c r="WJ114" s="50"/>
      <c r="WK114" s="50"/>
      <c r="WL114" s="50"/>
      <c r="WM114" s="50"/>
      <c r="WN114" s="50"/>
      <c r="WO114" s="50"/>
      <c r="WP114" s="50"/>
      <c r="WQ114" s="50"/>
      <c r="WR114" s="50"/>
      <c r="WS114" s="50"/>
      <c r="WT114" s="50"/>
      <c r="WU114" s="50"/>
      <c r="WV114" s="50"/>
      <c r="WW114" s="50"/>
      <c r="WX114" s="50"/>
      <c r="WY114" s="50"/>
      <c r="WZ114" s="50"/>
      <c r="XA114" s="50"/>
      <c r="XB114" s="50"/>
      <c r="XC114" s="50"/>
      <c r="XD114" s="50"/>
      <c r="XE114" s="50"/>
      <c r="XF114" s="50"/>
      <c r="XG114" s="50"/>
      <c r="XH114" s="50"/>
      <c r="XI114" s="50"/>
      <c r="XJ114" s="50"/>
      <c r="XK114" s="50"/>
      <c r="XL114" s="50"/>
      <c r="XM114" s="50"/>
      <c r="XN114" s="50"/>
      <c r="XO114" s="50"/>
      <c r="XP114" s="50"/>
      <c r="XQ114" s="50"/>
      <c r="XR114" s="50"/>
      <c r="XS114" s="50"/>
      <c r="XT114" s="50"/>
      <c r="XU114" s="50"/>
      <c r="XV114" s="50"/>
      <c r="XW114" s="50"/>
      <c r="XX114" s="50"/>
      <c r="XY114" s="50"/>
      <c r="XZ114" s="50"/>
      <c r="YA114" s="50"/>
      <c r="YB114" s="50"/>
      <c r="YC114" s="50"/>
      <c r="YD114" s="50"/>
      <c r="YE114" s="50"/>
      <c r="YF114" s="50"/>
      <c r="YG114" s="50"/>
      <c r="YH114" s="50"/>
      <c r="YI114" s="50"/>
      <c r="YJ114" s="50"/>
      <c r="YK114" s="50"/>
      <c r="YL114" s="50"/>
      <c r="YM114" s="50"/>
      <c r="YN114" s="50"/>
      <c r="YO114" s="50"/>
      <c r="YP114" s="50"/>
      <c r="YQ114" s="50"/>
      <c r="YR114" s="50"/>
      <c r="YS114" s="50"/>
      <c r="YT114" s="50"/>
      <c r="YU114" s="50"/>
      <c r="YV114" s="50"/>
      <c r="YW114" s="50"/>
      <c r="YX114" s="50"/>
      <c r="YY114" s="50"/>
      <c r="YZ114" s="50"/>
      <c r="ZA114" s="50"/>
      <c r="ZB114" s="50"/>
      <c r="ZC114" s="50"/>
      <c r="ZD114" s="50"/>
      <c r="ZE114" s="50"/>
      <c r="ZF114" s="50"/>
      <c r="ZG114" s="50"/>
      <c r="ZH114" s="50"/>
      <c r="ZI114" s="50"/>
      <c r="ZJ114" s="50"/>
      <c r="ZK114" s="50"/>
      <c r="ZL114" s="50"/>
      <c r="ZM114" s="50"/>
      <c r="ZN114" s="50"/>
      <c r="ZO114" s="50"/>
      <c r="ZP114" s="50"/>
      <c r="ZQ114" s="50"/>
      <c r="ZR114" s="50"/>
      <c r="ZS114" s="50"/>
      <c r="ZT114" s="50"/>
      <c r="ZU114" s="50"/>
      <c r="ZV114" s="50"/>
      <c r="ZW114" s="50"/>
      <c r="ZX114" s="50"/>
      <c r="ZY114" s="50"/>
      <c r="ZZ114" s="50"/>
      <c r="AAA114" s="50"/>
      <c r="AAB114" s="50"/>
      <c r="AAC114" s="50"/>
      <c r="AAD114" s="50"/>
      <c r="AAE114" s="50"/>
      <c r="AAF114" s="50"/>
      <c r="AAG114" s="50"/>
      <c r="AAH114" s="50"/>
      <c r="AAI114" s="50"/>
      <c r="AAJ114" s="50"/>
      <c r="AAK114" s="50"/>
      <c r="AAL114" s="50"/>
      <c r="AAM114" s="50"/>
      <c r="AAN114" s="50"/>
      <c r="AAO114" s="50"/>
      <c r="AAP114" s="50"/>
      <c r="AAQ114" s="50"/>
      <c r="AAR114" s="50"/>
      <c r="AAS114" s="50"/>
      <c r="AAT114" s="50"/>
      <c r="AAU114" s="50"/>
      <c r="AAV114" s="50"/>
      <c r="AAW114" s="50"/>
      <c r="AAX114" s="50"/>
      <c r="AAY114" s="50"/>
      <c r="AAZ114" s="50"/>
      <c r="ABA114" s="50"/>
      <c r="ABB114" s="50"/>
      <c r="ABC114" s="50"/>
      <c r="ABD114" s="50"/>
      <c r="ABE114" s="50"/>
      <c r="ABF114" s="50"/>
      <c r="ABG114" s="50"/>
      <c r="ABH114" s="50"/>
      <c r="ABI114" s="50"/>
      <c r="ABJ114" s="50"/>
      <c r="ABK114" s="50"/>
      <c r="ABL114" s="50"/>
      <c r="ABM114" s="50"/>
      <c r="ABN114" s="50"/>
      <c r="ABO114" s="50"/>
      <c r="ABP114" s="50"/>
      <c r="ABQ114" s="50"/>
      <c r="ABR114" s="50"/>
      <c r="ABS114" s="50"/>
      <c r="ABT114" s="50"/>
      <c r="ABU114" s="50"/>
      <c r="ABV114" s="50"/>
      <c r="ABW114" s="50"/>
      <c r="ABX114" s="50"/>
      <c r="ABY114" s="50"/>
      <c r="ABZ114" s="50"/>
      <c r="ACA114" s="50"/>
      <c r="ACB114" s="50"/>
      <c r="ACC114" s="50"/>
      <c r="ACD114" s="50"/>
      <c r="ACE114" s="50"/>
      <c r="ACF114" s="50"/>
      <c r="ACG114" s="50"/>
      <c r="ACH114" s="50"/>
      <c r="ACI114" s="50"/>
      <c r="ACJ114" s="50"/>
      <c r="ACK114" s="50"/>
      <c r="ACL114" s="50"/>
      <c r="ACM114" s="50"/>
      <c r="ACN114" s="50"/>
      <c r="ACO114" s="50"/>
      <c r="ACP114" s="50"/>
      <c r="ACQ114" s="50"/>
      <c r="ACR114" s="50"/>
      <c r="ACS114" s="50"/>
      <c r="ACT114" s="50"/>
      <c r="ACU114" s="50"/>
      <c r="ACV114" s="50"/>
      <c r="ACW114" s="50"/>
      <c r="ACX114" s="50"/>
      <c r="ACY114" s="50"/>
      <c r="ACZ114" s="50"/>
      <c r="ADA114" s="50"/>
      <c r="ADB114" s="50"/>
      <c r="ADC114" s="50"/>
      <c r="ADD114" s="50"/>
      <c r="ADE114" s="50"/>
      <c r="ADF114" s="50"/>
      <c r="ADG114" s="50"/>
      <c r="ADH114" s="50"/>
      <c r="ADI114" s="50"/>
      <c r="ADJ114" s="50"/>
      <c r="ADK114" s="50"/>
      <c r="ADL114" s="50"/>
      <c r="ADM114" s="50"/>
      <c r="ADN114" s="50"/>
      <c r="ADO114" s="50"/>
      <c r="ADP114" s="50"/>
      <c r="ADQ114" s="50"/>
      <c r="ADR114" s="50"/>
      <c r="ADS114" s="50"/>
      <c r="ADT114" s="50"/>
      <c r="ADU114" s="50"/>
      <c r="ADV114" s="50"/>
      <c r="ADW114" s="50"/>
      <c r="ADX114" s="50"/>
      <c r="ADY114" s="50"/>
      <c r="ADZ114" s="50"/>
      <c r="AEA114" s="50"/>
      <c r="AEB114" s="50"/>
      <c r="AEC114" s="50"/>
      <c r="AED114" s="50"/>
      <c r="AEE114" s="50"/>
      <c r="AEF114" s="50"/>
      <c r="AEG114" s="50"/>
      <c r="AEH114" s="50"/>
      <c r="AEI114" s="50"/>
      <c r="AEJ114" s="50"/>
      <c r="AEK114" s="50"/>
      <c r="AEL114" s="50"/>
      <c r="AEM114" s="50"/>
      <c r="AEN114" s="50"/>
      <c r="AEO114" s="50"/>
      <c r="AEP114" s="50"/>
      <c r="AEQ114" s="50"/>
      <c r="AER114" s="50"/>
      <c r="AES114" s="50"/>
      <c r="AET114" s="50"/>
      <c r="AEU114" s="50"/>
      <c r="AEV114" s="50"/>
      <c r="AEW114" s="50"/>
      <c r="AEX114" s="50"/>
      <c r="AEY114" s="50"/>
      <c r="AEZ114" s="50"/>
      <c r="AFA114" s="50"/>
      <c r="AFB114" s="50"/>
      <c r="AFC114" s="50"/>
      <c r="AFD114" s="50"/>
      <c r="AFE114" s="50"/>
      <c r="AFF114" s="50"/>
      <c r="AFG114" s="50"/>
      <c r="AFH114" s="50"/>
      <c r="AFI114" s="50"/>
      <c r="AFJ114" s="50"/>
      <c r="AFK114" s="50"/>
      <c r="AFL114" s="50"/>
      <c r="AFM114" s="50"/>
      <c r="AFN114" s="50"/>
      <c r="AFO114" s="50"/>
      <c r="AFP114" s="50"/>
      <c r="AFQ114" s="50"/>
      <c r="AFR114" s="50"/>
      <c r="AFS114" s="50"/>
      <c r="AFT114" s="50"/>
      <c r="AFU114" s="50"/>
      <c r="AFV114" s="50"/>
      <c r="AFW114" s="50"/>
      <c r="AFX114" s="50"/>
      <c r="AFY114" s="50"/>
      <c r="AFZ114" s="50"/>
      <c r="AGA114" s="50"/>
      <c r="AGB114" s="50"/>
      <c r="AGC114" s="50"/>
      <c r="AGD114" s="50"/>
      <c r="AGE114" s="50"/>
      <c r="AGF114" s="50"/>
      <c r="AGG114" s="50"/>
      <c r="AGH114" s="50"/>
      <c r="AGI114" s="50"/>
      <c r="AGJ114" s="50"/>
      <c r="AGK114" s="50"/>
      <c r="AGL114" s="50"/>
      <c r="AGM114" s="50"/>
      <c r="AGN114" s="50"/>
      <c r="AGO114" s="50"/>
      <c r="AGP114" s="50"/>
      <c r="AGQ114" s="50"/>
      <c r="AGR114" s="50"/>
      <c r="AGS114" s="50"/>
      <c r="AGT114" s="50"/>
      <c r="AGU114" s="50"/>
      <c r="AGV114" s="50"/>
      <c r="AGW114" s="50"/>
      <c r="AGX114" s="50"/>
      <c r="AGY114" s="50"/>
      <c r="AGZ114" s="50"/>
      <c r="AHA114" s="50"/>
      <c r="AHB114" s="50"/>
      <c r="AHC114" s="50"/>
      <c r="AHD114" s="50"/>
      <c r="AHE114" s="50"/>
      <c r="AHF114" s="50"/>
      <c r="AHG114" s="50"/>
      <c r="AHH114" s="50"/>
      <c r="AHI114" s="50"/>
      <c r="AHJ114" s="50"/>
      <c r="AHK114" s="50"/>
      <c r="AHL114" s="50"/>
      <c r="AHM114" s="50"/>
      <c r="AHN114" s="50"/>
      <c r="AHO114" s="50"/>
      <c r="AHP114" s="50"/>
      <c r="AHQ114" s="50"/>
      <c r="AHR114" s="50"/>
      <c r="AHS114" s="50"/>
      <c r="AHT114" s="50"/>
      <c r="AHU114" s="50"/>
      <c r="AHV114" s="50"/>
      <c r="AHW114" s="50"/>
      <c r="AHX114" s="50"/>
      <c r="AHY114" s="50"/>
      <c r="AHZ114" s="50"/>
      <c r="AIA114" s="50"/>
      <c r="AIB114" s="50"/>
      <c r="AIC114" s="50"/>
      <c r="AID114" s="50"/>
      <c r="AIE114" s="50"/>
      <c r="AIF114" s="50"/>
      <c r="AIG114" s="50"/>
      <c r="AIH114" s="50"/>
      <c r="AII114" s="50"/>
      <c r="AIJ114" s="50"/>
    </row>
    <row r="115" spans="1:920" s="37" customFormat="1" ht="26.4" x14ac:dyDescent="0.3">
      <c r="A115" s="45">
        <v>0.78</v>
      </c>
      <c r="B115" s="45">
        <v>1.61</v>
      </c>
      <c r="C115" s="45">
        <f t="shared" ref="C115:D119" si="6">IF(LEN(J115)=0,"",1+ABS((J115*A115)/LEN(J115))+A115)</f>
        <v>19668.254285714287</v>
      </c>
      <c r="D115" s="45" t="str">
        <f t="shared" si="6"/>
        <v/>
      </c>
      <c r="E115" s="186" t="s">
        <v>2061</v>
      </c>
      <c r="F115" s="193" t="s">
        <v>2503</v>
      </c>
      <c r="G115" s="185"/>
      <c r="H115" s="179" t="s">
        <v>2432</v>
      </c>
      <c r="I115" s="179">
        <v>578</v>
      </c>
      <c r="J115" s="194">
        <f>IFERROR(IF(AND(J98,J99,J100,J101,J102,J103,J104,J105,J106,J107,J108,J109,J110)="","",SUM(J98,J99,J100,J101,J102,J103,J104,J105,J106,J107,J108,J109,J110)),"")</f>
        <v>-176494</v>
      </c>
      <c r="K115" s="194" t="str">
        <f>IFERROR(IF(AND(K98,K99,K100,K101,K102,K103,K104,K105,K106,K107,K108,K109,K110)="","",SUM(K98,K99,K100,K101,K102,K103,K104,K105,K106,K107,K108,K109,K110)),"")</f>
        <v/>
      </c>
    </row>
    <row r="116" spans="1:920" s="37" customFormat="1" ht="26.4" x14ac:dyDescent="0.3">
      <c r="A116" s="45">
        <v>0.79</v>
      </c>
      <c r="B116" s="45">
        <v>1.62</v>
      </c>
      <c r="C116" s="45">
        <f t="shared" si="6"/>
        <v>11839.60142857143</v>
      </c>
      <c r="D116" s="45">
        <f t="shared" si="6"/>
        <v>40793.140000000007</v>
      </c>
      <c r="E116" s="186" t="s">
        <v>2012</v>
      </c>
      <c r="F116" s="193" t="s">
        <v>2504</v>
      </c>
      <c r="G116" s="185"/>
      <c r="H116" s="179" t="s">
        <v>2432</v>
      </c>
      <c r="I116" s="179">
        <v>579</v>
      </c>
      <c r="J116" s="194">
        <f>IFERROR(IF(AND(J61,J96,J115)="","",SUM(J61,J96,J115)),"")</f>
        <v>-104892</v>
      </c>
      <c r="K116" s="194">
        <f>IFERROR(IF(AND(K61,K96,K115)="","",SUM(K61,K96,K115)),"")</f>
        <v>151076</v>
      </c>
    </row>
    <row r="117" spans="1:920" s="37" customFormat="1" x14ac:dyDescent="0.3">
      <c r="A117" s="45">
        <v>0.8</v>
      </c>
      <c r="B117" s="45">
        <v>1.63</v>
      </c>
      <c r="C117" s="45">
        <f t="shared" si="6"/>
        <v>58444.866666666676</v>
      </c>
      <c r="D117" s="45">
        <f t="shared" si="6"/>
        <v>50194.404999999992</v>
      </c>
      <c r="E117" s="186" t="s">
        <v>2024</v>
      </c>
      <c r="F117" s="193" t="s">
        <v>2426</v>
      </c>
      <c r="G117" s="185"/>
      <c r="H117" s="179" t="s">
        <v>2432</v>
      </c>
      <c r="I117" s="179">
        <v>580</v>
      </c>
      <c r="J117" s="114">
        <v>438323</v>
      </c>
      <c r="K117" s="114">
        <v>184755</v>
      </c>
    </row>
    <row r="118" spans="1:920" s="37" customFormat="1" ht="26.4" x14ac:dyDescent="0.3">
      <c r="A118" s="45">
        <v>0.81</v>
      </c>
      <c r="B118" s="45">
        <v>1.64</v>
      </c>
      <c r="C118" s="45" t="str">
        <f t="shared" si="6"/>
        <v/>
      </c>
      <c r="D118" s="45" t="str">
        <f t="shared" si="6"/>
        <v/>
      </c>
      <c r="E118" s="186" t="s">
        <v>2027</v>
      </c>
      <c r="F118" s="193" t="s">
        <v>2427</v>
      </c>
      <c r="G118" s="185"/>
      <c r="H118" s="179" t="s">
        <v>2432</v>
      </c>
      <c r="I118" s="179">
        <v>581</v>
      </c>
      <c r="J118" s="114"/>
      <c r="K118" s="114"/>
    </row>
    <row r="119" spans="1:920" s="37" customFormat="1" x14ac:dyDescent="0.3">
      <c r="A119" s="45">
        <v>0.82</v>
      </c>
      <c r="B119" s="45">
        <v>1.65</v>
      </c>
      <c r="C119" s="45">
        <f t="shared" si="6"/>
        <v>45570.723333333328</v>
      </c>
      <c r="D119" s="45">
        <f t="shared" si="6"/>
        <v>92356.175000000003</v>
      </c>
      <c r="E119" s="186" t="s">
        <v>2029</v>
      </c>
      <c r="F119" s="193" t="s">
        <v>2428</v>
      </c>
      <c r="G119" s="185"/>
      <c r="H119" s="179" t="s">
        <v>2432</v>
      </c>
      <c r="I119" s="179">
        <v>582</v>
      </c>
      <c r="J119" s="194">
        <f>IFERROR(IF(AND(J116,J117,J118)="","",SUM(J116,J117,J118)),"")</f>
        <v>333431</v>
      </c>
      <c r="K119" s="194">
        <f>IFERROR(IF(AND(K116,K117,K118)="","",SUM(K116,K117,K118)),"")</f>
        <v>335831</v>
      </c>
    </row>
    <row r="120" spans="1:920" s="37" customFormat="1" x14ac:dyDescent="0.3">
      <c r="A120" s="45"/>
      <c r="B120" s="45"/>
      <c r="C120" s="45">
        <f>IF(ISERROR(ABS(LOG(ABS(SUM(C21:C119)),EXP(3)))),"",ABS(LOG(ABS(SUM(C21:C119)),EXP(3))))</f>
        <v>3.998792815249685</v>
      </c>
      <c r="D120" s="45">
        <f>IF(ISERROR(ABS(LOG(ABS(SUM(D21:D119)),EXP(3)))),"",ABS(LOG(ABS(SUM(D21:D119)),EXP(3))))</f>
        <v>4.1254514038839663</v>
      </c>
      <c r="E120" s="53"/>
      <c r="F120" s="52"/>
      <c r="G120" s="52"/>
      <c r="H120" s="52"/>
      <c r="I120" s="52"/>
      <c r="J120" s="38"/>
    </row>
    <row r="121" spans="1:920" s="146" customFormat="1" ht="13.2" x14ac:dyDescent="0.3">
      <c r="C121" s="153" t="str">
        <f>IF(ISERROR(IF(ISERROR(MID(C120,FIND(".",C120,1)+11,13)),MID(C120,FIND(",",C120,1)+11,13),MID(C120,FIND(".",C120,1)+11,13))),"",IF(ISERROR(MID(C120,FIND(".",C120,1)+11,13)),MID(C120,FIND(",",C120,1)+11,13),MID(C120,FIND(".",C120,1)+11,13)))</f>
        <v>4968</v>
      </c>
      <c r="D121" s="153" t="str">
        <f>IF(ISERROR(IF(ISERROR(MID(D120,FIND(".",D120,1)+11,13)),MID(D120,FIND(",",D120,1)+11,13),MID(D120,FIND(".",D120,1)+11,13))),"",IF(ISERROR(MID(D120,FIND(".",D120,1)+11,13)),MID(D120,FIND(",",D120,1)+11,13),MID(D120,FIND(".",D120,1)+11,13)))</f>
        <v>8397</v>
      </c>
      <c r="E121" s="156"/>
      <c r="F121" s="115"/>
      <c r="G121" s="157"/>
      <c r="H121" s="157"/>
      <c r="I121" s="115"/>
      <c r="J121" s="195"/>
      <c r="K121" s="158"/>
    </row>
    <row r="122" spans="1:920" s="37" customFormat="1" x14ac:dyDescent="0.3">
      <c r="A122" s="45"/>
      <c r="B122" s="45"/>
      <c r="C122" s="45"/>
      <c r="D122" s="45"/>
      <c r="E122" s="146" t="s">
        <v>2149</v>
      </c>
      <c r="F122" s="115"/>
      <c r="G122" s="154"/>
      <c r="H122" s="159"/>
      <c r="I122" s="115"/>
      <c r="J122" s="160" t="s">
        <v>2151</v>
      </c>
      <c r="K122" s="154" t="s">
        <v>2150</v>
      </c>
    </row>
    <row r="123" spans="1:920" s="37" customFormat="1" x14ac:dyDescent="0.3">
      <c r="A123" s="45"/>
      <c r="B123" s="45"/>
      <c r="C123" s="45"/>
      <c r="D123" s="45"/>
      <c r="E123" s="319" t="str">
        <f>OP!C45</f>
        <v>Sarajevo, 10.08.2026.</v>
      </c>
      <c r="F123" s="319"/>
      <c r="G123" s="159"/>
      <c r="H123" s="115"/>
      <c r="I123" s="115"/>
      <c r="J123" s="195"/>
      <c r="K123" s="275" t="str">
        <f>OP!AJ45</f>
        <v>Olja Mujagić</v>
      </c>
    </row>
    <row r="124" spans="1:920" s="37" customFormat="1" ht="90" customHeight="1" x14ac:dyDescent="0.3">
      <c r="A124" s="45"/>
      <c r="B124" s="45"/>
      <c r="C124" s="45"/>
      <c r="D124" s="45"/>
      <c r="E124" s="53"/>
      <c r="F124" s="52"/>
      <c r="G124" s="240"/>
      <c r="H124" s="52"/>
      <c r="I124" s="52"/>
      <c r="J124" s="38"/>
    </row>
    <row r="125" spans="1:920" s="37" customFormat="1" ht="90" customHeight="1" x14ac:dyDescent="0.3">
      <c r="A125" s="45"/>
      <c r="B125" s="45"/>
      <c r="C125" s="45"/>
      <c r="D125" s="45"/>
      <c r="F125" s="52"/>
      <c r="G125" s="52"/>
      <c r="H125" s="52"/>
      <c r="I125" s="52"/>
      <c r="J125" s="38"/>
    </row>
    <row r="126" spans="1:920" s="37" customFormat="1" ht="109.5" customHeight="1" x14ac:dyDescent="0.3">
      <c r="A126" s="45"/>
      <c r="B126" s="45"/>
      <c r="C126" s="45"/>
      <c r="D126" s="45"/>
      <c r="F126" s="52"/>
      <c r="G126" s="52"/>
      <c r="H126" s="52"/>
      <c r="I126" s="52"/>
      <c r="J126" s="38"/>
    </row>
    <row r="128" spans="1:920" x14ac:dyDescent="0.3">
      <c r="E128" s="231"/>
      <c r="G128" s="232"/>
      <c r="H128" s="232"/>
    </row>
    <row r="129" spans="5:12" s="150" customFormat="1" ht="13.2" x14ac:dyDescent="0.25">
      <c r="E129" s="147">
        <f>E37</f>
        <v>0</v>
      </c>
      <c r="H129" s="161"/>
      <c r="J129" s="145"/>
      <c r="K129" s="148" t="s">
        <v>2152</v>
      </c>
    </row>
    <row r="130" spans="5:12" x14ac:dyDescent="0.3">
      <c r="L130" s="57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23:F123"/>
    <mergeCell ref="E13:K13"/>
    <mergeCell ref="E14:K14"/>
    <mergeCell ref="E15:K15"/>
    <mergeCell ref="E5:H5"/>
    <mergeCell ref="E12:K12"/>
    <mergeCell ref="E1:H1"/>
    <mergeCell ref="E3:H3"/>
    <mergeCell ref="E7:H7"/>
    <mergeCell ref="E9:H9"/>
    <mergeCell ref="E11:H11"/>
  </mergeCells>
  <conditionalFormatting sqref="E1 I1 E2:I2 K2:K4 E3 I3 E4:I4 I5 E5:E9 H6:I6 K6:K8 I7 H8:I8 I9 E10:J10 E11 I11:J11">
    <cfRule type="expression" dxfId="36" priority="13">
      <formula>OR(LEFT(#REF!,5)="Reviz",LEFT(#REF!,6)="Izjava")</formula>
    </cfRule>
  </conditionalFormatting>
  <conditionalFormatting sqref="E37 E129">
    <cfRule type="containsText" dxfId="35" priority="28" operator="containsText" text="Obrazac prazan">
      <formula>NOT(ISERROR(SEARCH("Obrazac prazan",E37)))</formula>
    </cfRule>
  </conditionalFormatting>
  <conditionalFormatting sqref="E73:E76">
    <cfRule type="containsText" dxfId="34" priority="26" operator="containsText" text="Obrazac prazan">
      <formula>NOT(ISERROR(SEARCH("Obrazac prazan",E73)))</formula>
    </cfRule>
  </conditionalFormatting>
  <conditionalFormatting sqref="E112:E114">
    <cfRule type="containsText" dxfId="33" priority="23" operator="containsText" text="Obrazac prazan">
      <formula>NOT(ISERROR(SEARCH("Obrazac prazan",E112)))</formula>
    </cfRule>
  </conditionalFormatting>
  <conditionalFormatting sqref="E113">
    <cfRule type="containsText" dxfId="32" priority="20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22">
      <formula>OR(LEFT(#REF!,5)="Reviz",LEFT(#REF!,6)="Izjava")</formula>
    </cfRule>
  </conditionalFormatting>
  <conditionalFormatting sqref="E12:K15">
    <cfRule type="expression" dxfId="30" priority="11">
      <formula>OR(LEFT(#REF!,5)="Reviz",LEFT(#REF!,6)="Izjava")</formula>
    </cfRule>
    <cfRule type="expression" dxfId="29" priority="12">
      <formula>OR(LEFT(#REF!,5)="Reviz",LEFT(#REF!,6)="Izjava")</formula>
    </cfRule>
  </conditionalFormatting>
  <conditionalFormatting sqref="E17:K35">
    <cfRule type="expression" dxfId="28" priority="9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8">
      <formula>OR(LEFT(#REF!,5)="Reviz",LEFT(#REF!,6)="Izjava")</formula>
    </cfRule>
  </conditionalFormatting>
  <conditionalFormatting sqref="G124">
    <cfRule type="expression" dxfId="25" priority="17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4">
      <formula>OR(LEFT(#REF!,5)="Reviz",LEFT(#REF!,6)="Izjava")</formula>
    </cfRule>
  </conditionalFormatting>
  <conditionalFormatting sqref="K16">
    <cfRule type="expression" dxfId="22" priority="21">
      <formula>OR(LEFT(#REF!,5)="Reviz",LEFT(#REF!,6)="Izjava")</formula>
    </cfRule>
  </conditionalFormatting>
  <conditionalFormatting sqref="K17">
    <cfRule type="containsText" dxfId="21" priority="10" operator="containsText" text="_____">
      <formula>NOT(ISERROR(SEARCH("_____",K17)))</formula>
    </cfRule>
  </conditionalFormatting>
  <conditionalFormatting sqref="K38">
    <cfRule type="containsText" dxfId="20" priority="8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sqref="J96:K97 J52:K59 J115:K119 J24:K27 J19:K22 J31:K34 J61:K62 J40:K44 J46:K47" xr:uid="{588CEB6F-9A17-42E3-9549-534EDC7CA9DC}">
      <formula1>-9.99999E+307</formula1>
      <formula2>9.99999E+307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 xr:uid="{97D3D16E-0AB0-4D39-8AEB-EE62F669EBE6}">
      <formula1>0</formula1>
      <formula2>9.99999E+307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 xr:uid="{6C74DB16-DFE0-4B2E-AC20-A413428C5094}">
      <formula1>-9.99999E+307</formula1>
      <formula2>0</formula2>
    </dataValidation>
    <dataValidation type="whole" allowBlank="1" showInputMessage="1" showErrorMessage="1" errorTitle="Greška u vrijednosti" error="Vrijednost mora biti ≥ 0" sqref="J101:K101" xr:uid="{DE494250-CBDE-47F5-B5A6-21DFAEC5D9FE}">
      <formula1>-9.99999E+307</formula1>
      <formula2>0</formula2>
    </dataValidation>
    <dataValidation type="whole" allowBlank="1" showInputMessage="1" showErrorMessage="1" errorTitle="Greška u vrijednosti" error="Vrijednost mora biti ≤ 0" sqref="J102:K102" xr:uid="{55F62DB5-6C6C-4E2D-9BBA-3BF05DF24532}">
      <formula1>0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1E05-2A31-497E-BE64-F04A6C85BD56}">
  <sheetPr codeName="Sheet19">
    <tabColor rgb="FF0F932E"/>
  </sheetPr>
  <dimension ref="A1:AKO57"/>
  <sheetViews>
    <sheetView showGridLines="0" tabSelected="1" view="pageLayout" topLeftCell="U31" zoomScale="50" zoomScaleNormal="40" zoomScaleSheetLayoutView="70" zoomScalePageLayoutView="50" workbookViewId="0">
      <selection activeCell="AD44" sqref="AD44"/>
    </sheetView>
  </sheetViews>
  <sheetFormatPr defaultColWidth="9.88671875" defaultRowHeight="20.399999999999999" x14ac:dyDescent="0.35"/>
  <cols>
    <col min="1" max="20" width="9.88671875" style="64" hidden="1" customWidth="1"/>
    <col min="21" max="21" width="3.33203125" style="65" customWidth="1"/>
    <col min="22" max="22" width="134.109375" style="65" customWidth="1"/>
    <col min="23" max="23" width="8.88671875" style="65" customWidth="1"/>
    <col min="24" max="33" width="23.6640625" style="65" customWidth="1"/>
    <col min="34" max="977" width="9.88671875" style="65" customWidth="1"/>
    <col min="978" max="978" width="9.88671875" style="36" customWidth="1"/>
    <col min="979" max="16384" width="9.88671875" style="36"/>
  </cols>
  <sheetData>
    <row r="1" spans="1:977" ht="22.8" x14ac:dyDescent="0.4">
      <c r="V1" s="279" t="str">
        <f>BS!E1</f>
        <v>DUF SAFE INVESTMENT d.o.o. Sarajevo</v>
      </c>
      <c r="W1" s="279"/>
      <c r="X1" s="279"/>
    </row>
    <row r="2" spans="1:977" s="61" customFormat="1" ht="32.4" x14ac:dyDescent="0.5500000000000000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66"/>
      <c r="V2" s="257" t="s">
        <v>2539</v>
      </c>
      <c r="Y2" s="62"/>
      <c r="Z2" s="165"/>
      <c r="AC2" s="60"/>
      <c r="AD2" s="60"/>
      <c r="AE2" s="60"/>
      <c r="AF2" s="60"/>
      <c r="AG2" s="255" t="s">
        <v>2541</v>
      </c>
    </row>
    <row r="3" spans="1:977" s="61" customFormat="1" ht="23.2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V3" s="279" t="str">
        <f>BS!E3</f>
        <v>Danijela Ozme 1, SARAJEVO</v>
      </c>
      <c r="W3" s="279"/>
      <c r="X3" s="279"/>
      <c r="Y3" s="279"/>
      <c r="AC3" s="60"/>
      <c r="AD3" s="60"/>
      <c r="AE3" s="60"/>
      <c r="AF3" s="60"/>
      <c r="AG3" s="256" t="s">
        <v>2547</v>
      </c>
    </row>
    <row r="4" spans="1:977" s="61" customFormat="1" ht="26.25" customHeight="1" x14ac:dyDescent="0.55000000000000004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/>
      <c r="V4" s="258" t="s">
        <v>2540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</row>
    <row r="5" spans="1:977" s="61" customFormat="1" ht="25.5" customHeight="1" x14ac:dyDescent="0.55000000000000004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0"/>
      <c r="V5" s="279" t="str">
        <f>BS!E5</f>
        <v>66.30</v>
      </c>
      <c r="W5" s="279"/>
      <c r="X5" s="279"/>
      <c r="Y5" s="279"/>
      <c r="Z5" s="60"/>
      <c r="AA5" s="60"/>
      <c r="AB5" s="60"/>
      <c r="AC5" s="60"/>
      <c r="AD5" s="60"/>
      <c r="AE5" s="60"/>
      <c r="AF5" s="60"/>
      <c r="AG5" s="60"/>
      <c r="AH5" s="60"/>
    </row>
    <row r="6" spans="1:977" s="61" customFormat="1" ht="24.75" customHeight="1" x14ac:dyDescent="0.55000000000000004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258" t="s">
        <v>7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</row>
    <row r="7" spans="1:977" s="61" customFormat="1" ht="24.75" customHeight="1" x14ac:dyDescent="0.55000000000000004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3"/>
      <c r="V7" s="279" t="str">
        <f>BS!E7</f>
        <v>4203333590002</v>
      </c>
      <c r="W7" s="279"/>
      <c r="X7" s="279"/>
      <c r="Y7" s="279"/>
      <c r="Z7" s="60"/>
      <c r="AA7" s="60"/>
      <c r="AB7" s="60"/>
      <c r="AC7" s="277"/>
      <c r="AD7" s="277"/>
      <c r="AE7" s="277"/>
      <c r="AF7" s="277"/>
      <c r="AG7" s="277"/>
      <c r="AH7" s="60"/>
    </row>
    <row r="8" spans="1:977" s="164" customFormat="1" ht="21" customHeight="1" x14ac:dyDescent="0.55000000000000004">
      <c r="U8" s="167"/>
      <c r="V8" s="258" t="s">
        <v>1970</v>
      </c>
      <c r="W8" s="168"/>
      <c r="Y8" s="168"/>
      <c r="AG8" s="169"/>
      <c r="AH8" s="170"/>
      <c r="AI8" s="170"/>
      <c r="AJ8" s="170"/>
      <c r="AK8" s="170"/>
    </row>
    <row r="9" spans="1:977" s="164" customFormat="1" ht="23.25" customHeight="1" x14ac:dyDescent="0.55000000000000004">
      <c r="U9" s="167"/>
      <c r="V9" s="279" t="str">
        <f>BS!E9</f>
        <v>65-01-0415-24</v>
      </c>
      <c r="W9" s="279"/>
      <c r="X9" s="279"/>
      <c r="Y9" s="279"/>
      <c r="AG9" s="169"/>
      <c r="AH9" s="170"/>
      <c r="AI9" s="170"/>
      <c r="AJ9" s="170"/>
      <c r="AK9" s="170"/>
    </row>
    <row r="10" spans="1:977" s="164" customFormat="1" ht="21.75" customHeight="1" x14ac:dyDescent="0.55000000000000004">
      <c r="U10" s="167"/>
      <c r="V10" s="258" t="s">
        <v>1965</v>
      </c>
      <c r="W10" s="168"/>
      <c r="Y10" s="168"/>
      <c r="AG10" s="169"/>
      <c r="AH10" s="170"/>
      <c r="AI10" s="170"/>
      <c r="AJ10" s="170"/>
      <c r="AK10" s="170"/>
    </row>
    <row r="11" spans="1:977" s="164" customFormat="1" ht="21.75" customHeight="1" x14ac:dyDescent="0.55000000000000004">
      <c r="U11" s="167"/>
      <c r="V11" s="288"/>
      <c r="W11" s="288"/>
      <c r="X11" s="288"/>
      <c r="Y11" s="288"/>
      <c r="AG11" s="169"/>
      <c r="AH11" s="170"/>
      <c r="AI11" s="170"/>
      <c r="AJ11" s="170"/>
      <c r="AK11" s="170"/>
    </row>
    <row r="12" spans="1:977" ht="24.6" x14ac:dyDescent="0.35">
      <c r="U12" s="278" t="s">
        <v>2505</v>
      </c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</row>
    <row r="13" spans="1:977" ht="22.8" x14ac:dyDescent="0.35">
      <c r="U13" s="276" t="s">
        <v>2617</v>
      </c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</row>
    <row r="14" spans="1:977" ht="22.8" x14ac:dyDescent="0.35"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</row>
    <row r="15" spans="1:977" s="69" customFormat="1" ht="39" customHeight="1" x14ac:dyDescent="0.4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280" t="s">
        <v>2506</v>
      </c>
      <c r="V15" s="280"/>
      <c r="W15" s="281" t="s">
        <v>1976</v>
      </c>
      <c r="X15" s="280" t="s">
        <v>2507</v>
      </c>
      <c r="Y15" s="280"/>
      <c r="Z15" s="280"/>
      <c r="AA15" s="280"/>
      <c r="AB15" s="280"/>
      <c r="AC15" s="280"/>
      <c r="AD15" s="282" t="s">
        <v>2508</v>
      </c>
      <c r="AE15" s="282" t="s">
        <v>2509</v>
      </c>
      <c r="AF15" s="282" t="s">
        <v>2510</v>
      </c>
      <c r="AG15" s="282" t="s">
        <v>2511</v>
      </c>
      <c r="AH15" s="67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/>
      <c r="KS15" s="68"/>
      <c r="KT15" s="68"/>
      <c r="KU15" s="68"/>
      <c r="KV15" s="68"/>
      <c r="KW15" s="68"/>
      <c r="KX15" s="68"/>
      <c r="KY15" s="68"/>
      <c r="KZ15" s="68"/>
      <c r="LA15" s="68"/>
      <c r="LB15" s="68"/>
      <c r="LC15" s="68"/>
      <c r="LD15" s="68"/>
      <c r="LE15" s="68"/>
      <c r="LF15" s="68"/>
      <c r="LG15" s="68"/>
      <c r="LH15" s="68"/>
      <c r="LI15" s="68"/>
      <c r="LJ15" s="68"/>
      <c r="LK15" s="68"/>
      <c r="LL15" s="68"/>
      <c r="LM15" s="68"/>
      <c r="LN15" s="68"/>
      <c r="LO15" s="68"/>
      <c r="LP15" s="68"/>
      <c r="LQ15" s="68"/>
      <c r="LR15" s="68"/>
      <c r="LS15" s="68"/>
      <c r="LT15" s="68"/>
      <c r="LU15" s="68"/>
      <c r="LV15" s="68"/>
      <c r="LW15" s="68"/>
      <c r="LX15" s="68"/>
      <c r="LY15" s="68"/>
      <c r="LZ15" s="68"/>
      <c r="MA15" s="68"/>
      <c r="MB15" s="68"/>
      <c r="MC15" s="68"/>
      <c r="MD15" s="68"/>
      <c r="ME15" s="68"/>
      <c r="MF15" s="68"/>
      <c r="MG15" s="68"/>
      <c r="MH15" s="68"/>
      <c r="MI15" s="68"/>
      <c r="MJ15" s="68"/>
      <c r="MK15" s="68"/>
      <c r="ML15" s="68"/>
      <c r="MM15" s="68"/>
      <c r="MN15" s="68"/>
      <c r="MO15" s="68"/>
      <c r="MP15" s="68"/>
      <c r="MQ15" s="68"/>
      <c r="MR15" s="68"/>
      <c r="MS15" s="68"/>
      <c r="MT15" s="68"/>
      <c r="MU15" s="68"/>
      <c r="MV15" s="68"/>
      <c r="MW15" s="68"/>
      <c r="MX15" s="68"/>
      <c r="MY15" s="68"/>
      <c r="MZ15" s="68"/>
      <c r="NA15" s="68"/>
      <c r="NB15" s="68"/>
      <c r="NC15" s="68"/>
      <c r="ND15" s="68"/>
      <c r="NE15" s="68"/>
      <c r="NF15" s="68"/>
      <c r="NG15" s="68"/>
      <c r="NH15" s="68"/>
      <c r="NI15" s="68"/>
      <c r="NJ15" s="68"/>
      <c r="NK15" s="68"/>
      <c r="NL15" s="68"/>
      <c r="NM15" s="68"/>
      <c r="NN15" s="68"/>
      <c r="NO15" s="68"/>
      <c r="NP15" s="68"/>
      <c r="NQ15" s="68"/>
      <c r="NR15" s="68"/>
      <c r="NS15" s="68"/>
      <c r="NT15" s="68"/>
      <c r="NU15" s="68"/>
      <c r="NV15" s="68"/>
      <c r="NW15" s="68"/>
      <c r="NX15" s="68"/>
      <c r="NY15" s="68"/>
      <c r="NZ15" s="68"/>
      <c r="OA15" s="68"/>
      <c r="OB15" s="68"/>
      <c r="OC15" s="68"/>
      <c r="OD15" s="68"/>
      <c r="OE15" s="68"/>
      <c r="OF15" s="68"/>
      <c r="OG15" s="68"/>
      <c r="OH15" s="68"/>
      <c r="OI15" s="68"/>
      <c r="OJ15" s="68"/>
      <c r="OK15" s="68"/>
      <c r="OL15" s="68"/>
      <c r="OM15" s="68"/>
      <c r="ON15" s="68"/>
      <c r="OO15" s="68"/>
      <c r="OP15" s="68"/>
      <c r="OQ15" s="68"/>
      <c r="OR15" s="68"/>
      <c r="OS15" s="68"/>
      <c r="OT15" s="68"/>
      <c r="OU15" s="68"/>
      <c r="OV15" s="68"/>
      <c r="OW15" s="68"/>
      <c r="OX15" s="68"/>
      <c r="OY15" s="68"/>
      <c r="OZ15" s="68"/>
      <c r="PA15" s="68"/>
      <c r="PB15" s="68"/>
      <c r="PC15" s="68"/>
      <c r="PD15" s="68"/>
      <c r="PE15" s="68"/>
      <c r="PF15" s="68"/>
      <c r="PG15" s="68"/>
      <c r="PH15" s="68"/>
      <c r="PI15" s="68"/>
      <c r="PJ15" s="68"/>
      <c r="PK15" s="68"/>
      <c r="PL15" s="68"/>
      <c r="PM15" s="68"/>
      <c r="PN15" s="68"/>
      <c r="PO15" s="68"/>
      <c r="PP15" s="68"/>
      <c r="PQ15" s="68"/>
      <c r="PR15" s="68"/>
      <c r="PS15" s="68"/>
      <c r="PT15" s="68"/>
      <c r="PU15" s="68"/>
      <c r="PV15" s="68"/>
      <c r="PW15" s="68"/>
      <c r="PX15" s="68"/>
      <c r="PY15" s="68"/>
      <c r="PZ15" s="68"/>
      <c r="QA15" s="68"/>
      <c r="QB15" s="68"/>
      <c r="QC15" s="68"/>
      <c r="QD15" s="68"/>
      <c r="QE15" s="68"/>
      <c r="QF15" s="68"/>
      <c r="QG15" s="68"/>
      <c r="QH15" s="68"/>
      <c r="QI15" s="68"/>
      <c r="QJ15" s="68"/>
      <c r="QK15" s="68"/>
      <c r="QL15" s="68"/>
      <c r="QM15" s="68"/>
      <c r="QN15" s="68"/>
      <c r="QO15" s="68"/>
      <c r="QP15" s="68"/>
      <c r="QQ15" s="68"/>
      <c r="QR15" s="68"/>
      <c r="QS15" s="68"/>
      <c r="QT15" s="68"/>
      <c r="QU15" s="68"/>
      <c r="QV15" s="68"/>
      <c r="QW15" s="68"/>
      <c r="QX15" s="68"/>
      <c r="QY15" s="68"/>
      <c r="QZ15" s="68"/>
      <c r="RA15" s="68"/>
      <c r="RB15" s="68"/>
      <c r="RC15" s="68"/>
      <c r="RD15" s="68"/>
      <c r="RE15" s="68"/>
      <c r="RF15" s="68"/>
      <c r="RG15" s="68"/>
      <c r="RH15" s="68"/>
      <c r="RI15" s="68"/>
      <c r="RJ15" s="68"/>
      <c r="RK15" s="68"/>
      <c r="RL15" s="68"/>
      <c r="RM15" s="68"/>
      <c r="RN15" s="68"/>
      <c r="RO15" s="68"/>
      <c r="RP15" s="68"/>
      <c r="RQ15" s="68"/>
      <c r="RR15" s="68"/>
      <c r="RS15" s="68"/>
      <c r="RT15" s="68"/>
      <c r="RU15" s="68"/>
      <c r="RV15" s="68"/>
      <c r="RW15" s="68"/>
      <c r="RX15" s="68"/>
      <c r="RY15" s="68"/>
      <c r="RZ15" s="68"/>
      <c r="SA15" s="68"/>
      <c r="SB15" s="68"/>
      <c r="SC15" s="68"/>
      <c r="SD15" s="68"/>
      <c r="SE15" s="68"/>
      <c r="SF15" s="68"/>
      <c r="SG15" s="68"/>
      <c r="SH15" s="68"/>
      <c r="SI15" s="68"/>
      <c r="SJ15" s="68"/>
      <c r="SK15" s="68"/>
      <c r="SL15" s="68"/>
      <c r="SM15" s="68"/>
      <c r="SN15" s="68"/>
      <c r="SO15" s="68"/>
      <c r="SP15" s="68"/>
      <c r="SQ15" s="68"/>
      <c r="SR15" s="68"/>
      <c r="SS15" s="68"/>
      <c r="ST15" s="68"/>
      <c r="SU15" s="68"/>
      <c r="SV15" s="68"/>
      <c r="SW15" s="68"/>
      <c r="SX15" s="68"/>
      <c r="SY15" s="68"/>
      <c r="SZ15" s="68"/>
      <c r="TA15" s="68"/>
      <c r="TB15" s="68"/>
      <c r="TC15" s="68"/>
      <c r="TD15" s="68"/>
      <c r="TE15" s="68"/>
      <c r="TF15" s="68"/>
      <c r="TG15" s="68"/>
      <c r="TH15" s="68"/>
      <c r="TI15" s="68"/>
      <c r="TJ15" s="68"/>
      <c r="TK15" s="68"/>
      <c r="TL15" s="68"/>
      <c r="TM15" s="68"/>
      <c r="TN15" s="68"/>
      <c r="TO15" s="68"/>
      <c r="TP15" s="68"/>
      <c r="TQ15" s="68"/>
      <c r="TR15" s="68"/>
      <c r="TS15" s="68"/>
      <c r="TT15" s="68"/>
      <c r="TU15" s="68"/>
      <c r="TV15" s="68"/>
      <c r="TW15" s="68"/>
      <c r="TX15" s="68"/>
      <c r="TY15" s="68"/>
      <c r="TZ15" s="68"/>
      <c r="UA15" s="68"/>
      <c r="UB15" s="68"/>
      <c r="UC15" s="68"/>
      <c r="UD15" s="68"/>
      <c r="UE15" s="68"/>
      <c r="UF15" s="68"/>
      <c r="UG15" s="68"/>
      <c r="UH15" s="68"/>
      <c r="UI15" s="68"/>
      <c r="UJ15" s="68"/>
      <c r="UK15" s="68"/>
      <c r="UL15" s="68"/>
      <c r="UM15" s="68"/>
      <c r="UN15" s="68"/>
      <c r="UO15" s="68"/>
      <c r="UP15" s="68"/>
      <c r="UQ15" s="68"/>
      <c r="UR15" s="68"/>
      <c r="US15" s="68"/>
      <c r="UT15" s="68"/>
      <c r="UU15" s="68"/>
      <c r="UV15" s="68"/>
      <c r="UW15" s="68"/>
      <c r="UX15" s="68"/>
      <c r="UY15" s="68"/>
      <c r="UZ15" s="68"/>
      <c r="VA15" s="68"/>
      <c r="VB15" s="68"/>
      <c r="VC15" s="68"/>
      <c r="VD15" s="68"/>
      <c r="VE15" s="68"/>
      <c r="VF15" s="68"/>
      <c r="VG15" s="68"/>
      <c r="VH15" s="68"/>
      <c r="VI15" s="68"/>
      <c r="VJ15" s="68"/>
      <c r="VK15" s="68"/>
      <c r="VL15" s="68"/>
      <c r="VM15" s="68"/>
      <c r="VN15" s="68"/>
      <c r="VO15" s="68"/>
      <c r="VP15" s="68"/>
      <c r="VQ15" s="68"/>
      <c r="VR15" s="68"/>
      <c r="VS15" s="68"/>
      <c r="VT15" s="68"/>
      <c r="VU15" s="68"/>
      <c r="VV15" s="68"/>
      <c r="VW15" s="68"/>
      <c r="VX15" s="68"/>
      <c r="VY15" s="68"/>
      <c r="VZ15" s="68"/>
      <c r="WA15" s="68"/>
      <c r="WB15" s="68"/>
      <c r="WC15" s="68"/>
      <c r="WD15" s="68"/>
      <c r="WE15" s="68"/>
      <c r="WF15" s="68"/>
      <c r="WG15" s="68"/>
      <c r="WH15" s="68"/>
      <c r="WI15" s="68"/>
      <c r="WJ15" s="68"/>
      <c r="WK15" s="68"/>
      <c r="WL15" s="68"/>
      <c r="WM15" s="68"/>
      <c r="WN15" s="68"/>
      <c r="WO15" s="68"/>
      <c r="WP15" s="68"/>
      <c r="WQ15" s="68"/>
      <c r="WR15" s="68"/>
      <c r="WS15" s="68"/>
      <c r="WT15" s="68"/>
      <c r="WU15" s="68"/>
      <c r="WV15" s="68"/>
      <c r="WW15" s="68"/>
      <c r="WX15" s="68"/>
      <c r="WY15" s="68"/>
      <c r="WZ15" s="68"/>
      <c r="XA15" s="68"/>
      <c r="XB15" s="68"/>
      <c r="XC15" s="68"/>
      <c r="XD15" s="68"/>
      <c r="XE15" s="68"/>
      <c r="XF15" s="68"/>
      <c r="XG15" s="68"/>
      <c r="XH15" s="68"/>
      <c r="XI15" s="68"/>
      <c r="XJ15" s="68"/>
      <c r="XK15" s="68"/>
      <c r="XL15" s="68"/>
      <c r="XM15" s="68"/>
      <c r="XN15" s="68"/>
      <c r="XO15" s="68"/>
      <c r="XP15" s="68"/>
      <c r="XQ15" s="68"/>
      <c r="XR15" s="68"/>
      <c r="XS15" s="68"/>
      <c r="XT15" s="68"/>
      <c r="XU15" s="68"/>
      <c r="XV15" s="68"/>
      <c r="XW15" s="68"/>
      <c r="XX15" s="68"/>
      <c r="XY15" s="68"/>
      <c r="XZ15" s="68"/>
      <c r="YA15" s="68"/>
      <c r="YB15" s="68"/>
      <c r="YC15" s="68"/>
      <c r="YD15" s="68"/>
      <c r="YE15" s="68"/>
      <c r="YF15" s="68"/>
      <c r="YG15" s="68"/>
      <c r="YH15" s="68"/>
      <c r="YI15" s="68"/>
      <c r="YJ15" s="68"/>
      <c r="YK15" s="68"/>
      <c r="YL15" s="68"/>
      <c r="YM15" s="68"/>
      <c r="YN15" s="68"/>
      <c r="YO15" s="68"/>
      <c r="YP15" s="68"/>
      <c r="YQ15" s="68"/>
      <c r="YR15" s="68"/>
      <c r="YS15" s="68"/>
      <c r="YT15" s="68"/>
      <c r="YU15" s="68"/>
      <c r="YV15" s="68"/>
      <c r="YW15" s="68"/>
      <c r="YX15" s="68"/>
      <c r="YY15" s="68"/>
      <c r="YZ15" s="68"/>
      <c r="ZA15" s="68"/>
      <c r="ZB15" s="68"/>
      <c r="ZC15" s="68"/>
      <c r="ZD15" s="68"/>
      <c r="ZE15" s="68"/>
      <c r="ZF15" s="68"/>
      <c r="ZG15" s="68"/>
      <c r="ZH15" s="68"/>
      <c r="ZI15" s="68"/>
      <c r="ZJ15" s="68"/>
      <c r="ZK15" s="68"/>
      <c r="ZL15" s="68"/>
      <c r="ZM15" s="68"/>
      <c r="ZN15" s="68"/>
      <c r="ZO15" s="68"/>
      <c r="ZP15" s="68"/>
      <c r="ZQ15" s="68"/>
      <c r="ZR15" s="68"/>
      <c r="ZS15" s="68"/>
      <c r="ZT15" s="68"/>
      <c r="ZU15" s="68"/>
      <c r="ZV15" s="68"/>
      <c r="ZW15" s="68"/>
      <c r="ZX15" s="68"/>
      <c r="ZY15" s="68"/>
      <c r="ZZ15" s="68"/>
      <c r="AAA15" s="68"/>
      <c r="AAB15" s="68"/>
      <c r="AAC15" s="68"/>
      <c r="AAD15" s="68"/>
      <c r="AAE15" s="68"/>
      <c r="AAF15" s="68"/>
      <c r="AAG15" s="68"/>
      <c r="AAH15" s="68"/>
      <c r="AAI15" s="68"/>
      <c r="AAJ15" s="68"/>
      <c r="AAK15" s="68"/>
      <c r="AAL15" s="68"/>
      <c r="AAM15" s="68"/>
      <c r="AAN15" s="68"/>
      <c r="AAO15" s="68"/>
      <c r="AAP15" s="68"/>
      <c r="AAQ15" s="68"/>
      <c r="AAR15" s="68"/>
      <c r="AAS15" s="68"/>
      <c r="AAT15" s="68"/>
      <c r="AAU15" s="68"/>
      <c r="AAV15" s="68"/>
      <c r="AAW15" s="68"/>
      <c r="AAX15" s="68"/>
      <c r="AAY15" s="68"/>
      <c r="AAZ15" s="68"/>
      <c r="ABA15" s="68"/>
      <c r="ABB15" s="68"/>
      <c r="ABC15" s="68"/>
      <c r="ABD15" s="68"/>
      <c r="ABE15" s="68"/>
      <c r="ABF15" s="68"/>
      <c r="ABG15" s="68"/>
      <c r="ABH15" s="68"/>
      <c r="ABI15" s="68"/>
      <c r="ABJ15" s="68"/>
      <c r="ABK15" s="68"/>
      <c r="ABL15" s="68"/>
      <c r="ABM15" s="68"/>
      <c r="ABN15" s="68"/>
      <c r="ABO15" s="68"/>
      <c r="ABP15" s="68"/>
      <c r="ABQ15" s="68"/>
      <c r="ABR15" s="68"/>
      <c r="ABS15" s="68"/>
      <c r="ABT15" s="68"/>
      <c r="ABU15" s="68"/>
      <c r="ABV15" s="68"/>
      <c r="ABW15" s="68"/>
      <c r="ABX15" s="68"/>
      <c r="ABY15" s="68"/>
      <c r="ABZ15" s="68"/>
      <c r="ACA15" s="68"/>
      <c r="ACB15" s="68"/>
      <c r="ACC15" s="68"/>
      <c r="ACD15" s="68"/>
      <c r="ACE15" s="68"/>
      <c r="ACF15" s="68"/>
      <c r="ACG15" s="68"/>
      <c r="ACH15" s="68"/>
      <c r="ACI15" s="68"/>
      <c r="ACJ15" s="68"/>
      <c r="ACK15" s="68"/>
      <c r="ACL15" s="68"/>
      <c r="ACM15" s="68"/>
      <c r="ACN15" s="68"/>
      <c r="ACO15" s="68"/>
      <c r="ACP15" s="68"/>
      <c r="ACQ15" s="68"/>
      <c r="ACR15" s="68"/>
      <c r="ACS15" s="68"/>
      <c r="ACT15" s="68"/>
      <c r="ACU15" s="68"/>
      <c r="ACV15" s="68"/>
      <c r="ACW15" s="68"/>
      <c r="ACX15" s="68"/>
      <c r="ACY15" s="68"/>
      <c r="ACZ15" s="68"/>
      <c r="ADA15" s="68"/>
      <c r="ADB15" s="68"/>
      <c r="ADC15" s="68"/>
      <c r="ADD15" s="68"/>
      <c r="ADE15" s="68"/>
      <c r="ADF15" s="68"/>
      <c r="ADG15" s="68"/>
      <c r="ADH15" s="68"/>
      <c r="ADI15" s="68"/>
      <c r="ADJ15" s="68"/>
      <c r="ADK15" s="68"/>
      <c r="ADL15" s="68"/>
      <c r="ADM15" s="68"/>
      <c r="ADN15" s="68"/>
      <c r="ADO15" s="68"/>
      <c r="ADP15" s="68"/>
      <c r="ADQ15" s="68"/>
      <c r="ADR15" s="68"/>
      <c r="ADS15" s="68"/>
      <c r="ADT15" s="68"/>
      <c r="ADU15" s="68"/>
      <c r="ADV15" s="68"/>
      <c r="ADW15" s="68"/>
      <c r="ADX15" s="68"/>
      <c r="ADY15" s="68"/>
      <c r="ADZ15" s="68"/>
      <c r="AEA15" s="68"/>
      <c r="AEB15" s="68"/>
      <c r="AEC15" s="68"/>
      <c r="AED15" s="68"/>
      <c r="AEE15" s="68"/>
      <c r="AEF15" s="68"/>
      <c r="AEG15" s="68"/>
      <c r="AEH15" s="68"/>
      <c r="AEI15" s="68"/>
      <c r="AEJ15" s="68"/>
      <c r="AEK15" s="68"/>
      <c r="AEL15" s="68"/>
      <c r="AEM15" s="68"/>
      <c r="AEN15" s="68"/>
      <c r="AEO15" s="68"/>
      <c r="AEP15" s="68"/>
      <c r="AEQ15" s="68"/>
      <c r="AER15" s="68"/>
      <c r="AES15" s="68"/>
      <c r="AET15" s="68"/>
      <c r="AEU15" s="68"/>
      <c r="AEV15" s="68"/>
      <c r="AEW15" s="68"/>
      <c r="AEX15" s="68"/>
      <c r="AEY15" s="68"/>
      <c r="AEZ15" s="68"/>
      <c r="AFA15" s="68"/>
      <c r="AFB15" s="68"/>
      <c r="AFC15" s="68"/>
      <c r="AFD15" s="68"/>
      <c r="AFE15" s="68"/>
      <c r="AFF15" s="68"/>
      <c r="AFG15" s="68"/>
      <c r="AFH15" s="68"/>
      <c r="AFI15" s="68"/>
      <c r="AFJ15" s="68"/>
      <c r="AFK15" s="68"/>
      <c r="AFL15" s="68"/>
      <c r="AFM15" s="68"/>
      <c r="AFN15" s="68"/>
      <c r="AFO15" s="68"/>
      <c r="AFP15" s="68"/>
      <c r="AFQ15" s="68"/>
      <c r="AFR15" s="68"/>
      <c r="AFS15" s="68"/>
      <c r="AFT15" s="68"/>
      <c r="AFU15" s="68"/>
      <c r="AFV15" s="68"/>
      <c r="AFW15" s="68"/>
      <c r="AFX15" s="68"/>
      <c r="AFY15" s="68"/>
      <c r="AFZ15" s="68"/>
      <c r="AGA15" s="68"/>
      <c r="AGB15" s="68"/>
      <c r="AGC15" s="68"/>
      <c r="AGD15" s="68"/>
      <c r="AGE15" s="68"/>
      <c r="AGF15" s="68"/>
      <c r="AGG15" s="68"/>
      <c r="AGH15" s="68"/>
      <c r="AGI15" s="68"/>
      <c r="AGJ15" s="68"/>
      <c r="AGK15" s="68"/>
      <c r="AGL15" s="68"/>
      <c r="AGM15" s="68"/>
      <c r="AGN15" s="68"/>
      <c r="AGO15" s="68"/>
      <c r="AGP15" s="68"/>
      <c r="AGQ15" s="68"/>
      <c r="AGR15" s="68"/>
      <c r="AGS15" s="68"/>
      <c r="AGT15" s="68"/>
      <c r="AGU15" s="68"/>
      <c r="AGV15" s="68"/>
      <c r="AGW15" s="68"/>
      <c r="AGX15" s="68"/>
      <c r="AGY15" s="68"/>
      <c r="AGZ15" s="68"/>
      <c r="AHA15" s="68"/>
      <c r="AHB15" s="68"/>
      <c r="AHC15" s="68"/>
      <c r="AHD15" s="68"/>
      <c r="AHE15" s="68"/>
      <c r="AHF15" s="68"/>
      <c r="AHG15" s="68"/>
      <c r="AHH15" s="68"/>
      <c r="AHI15" s="68"/>
      <c r="AHJ15" s="68"/>
      <c r="AHK15" s="68"/>
      <c r="AHL15" s="68"/>
      <c r="AHM15" s="68"/>
      <c r="AHN15" s="68"/>
      <c r="AHO15" s="68"/>
      <c r="AHP15" s="68"/>
      <c r="AHQ15" s="68"/>
      <c r="AHR15" s="68"/>
      <c r="AHS15" s="68"/>
      <c r="AHT15" s="68"/>
      <c r="AHU15" s="68"/>
      <c r="AHV15" s="68"/>
      <c r="AHW15" s="68"/>
      <c r="AHX15" s="68"/>
      <c r="AHY15" s="68"/>
      <c r="AHZ15" s="68"/>
      <c r="AIA15" s="68"/>
      <c r="AIB15" s="68"/>
      <c r="AIC15" s="68"/>
      <c r="AID15" s="68"/>
      <c r="AIE15" s="68"/>
      <c r="AIF15" s="68"/>
      <c r="AIG15" s="68"/>
      <c r="AIH15" s="68"/>
      <c r="AII15" s="68"/>
      <c r="AIJ15" s="68"/>
      <c r="AIK15" s="68"/>
      <c r="AIL15" s="68"/>
      <c r="AIM15" s="68"/>
      <c r="AIN15" s="68"/>
      <c r="AIO15" s="68"/>
      <c r="AIP15" s="68"/>
      <c r="AIQ15" s="68"/>
      <c r="AIR15" s="68"/>
      <c r="AIS15" s="68"/>
      <c r="AIT15" s="68"/>
      <c r="AIU15" s="68"/>
      <c r="AIV15" s="68"/>
      <c r="AIW15" s="68"/>
      <c r="AIX15" s="68"/>
      <c r="AIY15" s="68"/>
      <c r="AIZ15" s="68"/>
      <c r="AJA15" s="68"/>
      <c r="AJB15" s="68"/>
      <c r="AJC15" s="68"/>
      <c r="AJD15" s="68"/>
      <c r="AJE15" s="68"/>
      <c r="AJF15" s="68"/>
      <c r="AJG15" s="68"/>
      <c r="AJH15" s="68"/>
      <c r="AJI15" s="68"/>
      <c r="AJJ15" s="68"/>
      <c r="AJK15" s="68"/>
      <c r="AJL15" s="68"/>
      <c r="AJM15" s="68"/>
      <c r="AJN15" s="68"/>
      <c r="AJO15" s="68"/>
      <c r="AJP15" s="68"/>
      <c r="AJQ15" s="68"/>
      <c r="AJR15" s="68"/>
      <c r="AJS15" s="68"/>
      <c r="AJT15" s="68"/>
      <c r="AJU15" s="68"/>
      <c r="AJV15" s="68"/>
      <c r="AJW15" s="68"/>
      <c r="AJX15" s="68"/>
      <c r="AJY15" s="68"/>
      <c r="AJZ15" s="68"/>
      <c r="AKA15" s="68"/>
      <c r="AKB15" s="68"/>
      <c r="AKC15" s="68"/>
      <c r="AKD15" s="68"/>
      <c r="AKE15" s="68"/>
      <c r="AKF15" s="68"/>
      <c r="AKG15" s="68"/>
      <c r="AKH15" s="68"/>
      <c r="AKI15" s="68"/>
      <c r="AKJ15" s="68"/>
      <c r="AKK15" s="68"/>
      <c r="AKL15" s="68"/>
      <c r="AKM15" s="68"/>
      <c r="AKN15" s="68"/>
      <c r="AKO15" s="68"/>
    </row>
    <row r="16" spans="1:977" s="67" customFormat="1" ht="67.5" customHeight="1" x14ac:dyDescent="0.4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280"/>
      <c r="V16" s="280"/>
      <c r="W16" s="281"/>
      <c r="X16" s="120" t="s">
        <v>2100</v>
      </c>
      <c r="Y16" s="282" t="s">
        <v>2105</v>
      </c>
      <c r="Z16" s="280" t="s">
        <v>2512</v>
      </c>
      <c r="AA16" s="282" t="s">
        <v>2513</v>
      </c>
      <c r="AB16" s="282" t="s">
        <v>2514</v>
      </c>
      <c r="AC16" s="282" t="s">
        <v>2515</v>
      </c>
      <c r="AD16" s="282"/>
      <c r="AE16" s="282"/>
      <c r="AF16" s="282"/>
      <c r="AG16" s="282"/>
    </row>
    <row r="17" spans="1:977" s="67" customFormat="1" ht="9" customHeight="1" x14ac:dyDescent="0.4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280"/>
      <c r="V17" s="280"/>
      <c r="W17" s="281"/>
      <c r="X17" s="121" t="s">
        <v>138</v>
      </c>
      <c r="Y17" s="282"/>
      <c r="Z17" s="280"/>
      <c r="AA17" s="282"/>
      <c r="AB17" s="282"/>
      <c r="AC17" s="282"/>
      <c r="AD17" s="282"/>
      <c r="AE17" s="282"/>
      <c r="AF17" s="282"/>
      <c r="AG17" s="282"/>
    </row>
    <row r="18" spans="1:977" s="69" customFormat="1" ht="61.5" customHeight="1" x14ac:dyDescent="0.4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280"/>
      <c r="V18" s="280"/>
      <c r="W18" s="281"/>
      <c r="X18" s="122" t="s">
        <v>2516</v>
      </c>
      <c r="Y18" s="282"/>
      <c r="Z18" s="280"/>
      <c r="AA18" s="282"/>
      <c r="AB18" s="282"/>
      <c r="AC18" s="282"/>
      <c r="AD18" s="282"/>
      <c r="AE18" s="282"/>
      <c r="AF18" s="282"/>
      <c r="AG18" s="282"/>
      <c r="AH18" s="67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  <c r="AFZ18" s="68"/>
      <c r="AGA18" s="68"/>
      <c r="AGB18" s="68"/>
      <c r="AGC18" s="68"/>
      <c r="AGD18" s="68"/>
      <c r="AGE18" s="68"/>
      <c r="AGF18" s="68"/>
      <c r="AGG18" s="68"/>
      <c r="AGH18" s="68"/>
      <c r="AGI18" s="68"/>
      <c r="AGJ18" s="68"/>
      <c r="AGK18" s="68"/>
      <c r="AGL18" s="68"/>
      <c r="AGM18" s="68"/>
      <c r="AGN18" s="68"/>
      <c r="AGO18" s="68"/>
      <c r="AGP18" s="68"/>
      <c r="AGQ18" s="68"/>
      <c r="AGR18" s="68"/>
      <c r="AGS18" s="68"/>
      <c r="AGT18" s="68"/>
      <c r="AGU18" s="68"/>
      <c r="AGV18" s="68"/>
      <c r="AGW18" s="68"/>
      <c r="AGX18" s="68"/>
      <c r="AGY18" s="68"/>
      <c r="AGZ18" s="68"/>
      <c r="AHA18" s="68"/>
      <c r="AHB18" s="68"/>
      <c r="AHC18" s="68"/>
      <c r="AHD18" s="68"/>
      <c r="AHE18" s="68"/>
      <c r="AHF18" s="68"/>
      <c r="AHG18" s="68"/>
      <c r="AHH18" s="68"/>
      <c r="AHI18" s="68"/>
      <c r="AHJ18" s="68"/>
      <c r="AHK18" s="68"/>
      <c r="AHL18" s="68"/>
      <c r="AHM18" s="68"/>
      <c r="AHN18" s="68"/>
      <c r="AHO18" s="68"/>
      <c r="AHP18" s="68"/>
      <c r="AHQ18" s="68"/>
      <c r="AHR18" s="68"/>
      <c r="AHS18" s="68"/>
      <c r="AHT18" s="68"/>
      <c r="AHU18" s="68"/>
      <c r="AHV18" s="68"/>
      <c r="AHW18" s="68"/>
      <c r="AHX18" s="68"/>
      <c r="AHY18" s="68"/>
      <c r="AHZ18" s="68"/>
      <c r="AIA18" s="68"/>
      <c r="AIB18" s="68"/>
      <c r="AIC18" s="68"/>
      <c r="AID18" s="68"/>
      <c r="AIE18" s="68"/>
      <c r="AIF18" s="68"/>
      <c r="AIG18" s="68"/>
      <c r="AIH18" s="68"/>
      <c r="AII18" s="68"/>
      <c r="AIJ18" s="68"/>
      <c r="AIK18" s="68"/>
      <c r="AIL18" s="68"/>
      <c r="AIM18" s="68"/>
      <c r="AIN18" s="68"/>
      <c r="AIO18" s="68"/>
      <c r="AIP18" s="68"/>
      <c r="AIQ18" s="68"/>
      <c r="AIR18" s="68"/>
      <c r="AIS18" s="68"/>
      <c r="AIT18" s="68"/>
      <c r="AIU18" s="68"/>
      <c r="AIV18" s="68"/>
      <c r="AIW18" s="68"/>
      <c r="AIX18" s="68"/>
      <c r="AIY18" s="68"/>
      <c r="AIZ18" s="68"/>
      <c r="AJA18" s="68"/>
      <c r="AJB18" s="68"/>
      <c r="AJC18" s="68"/>
      <c r="AJD18" s="68"/>
      <c r="AJE18" s="68"/>
      <c r="AJF18" s="68"/>
      <c r="AJG18" s="68"/>
      <c r="AJH18" s="68"/>
      <c r="AJI18" s="68"/>
      <c r="AJJ18" s="68"/>
      <c r="AJK18" s="68"/>
      <c r="AJL18" s="68"/>
      <c r="AJM18" s="68"/>
      <c r="AJN18" s="68"/>
      <c r="AJO18" s="68"/>
      <c r="AJP18" s="68"/>
      <c r="AJQ18" s="68"/>
      <c r="AJR18" s="68"/>
      <c r="AJS18" s="68"/>
      <c r="AJT18" s="68"/>
      <c r="AJU18" s="68"/>
      <c r="AJV18" s="68"/>
      <c r="AJW18" s="68"/>
      <c r="AJX18" s="68"/>
      <c r="AJY18" s="68"/>
      <c r="AJZ18" s="68"/>
      <c r="AKA18" s="68"/>
      <c r="AKB18" s="68"/>
      <c r="AKC18" s="68"/>
      <c r="AKD18" s="68"/>
      <c r="AKE18" s="68"/>
      <c r="AKF18" s="68"/>
      <c r="AKG18" s="68"/>
      <c r="AKH18" s="68"/>
      <c r="AKI18" s="68"/>
      <c r="AKJ18" s="68"/>
      <c r="AKK18" s="68"/>
      <c r="AKL18" s="68"/>
      <c r="AKM18" s="68"/>
      <c r="AKN18" s="68"/>
      <c r="AKO18" s="68"/>
    </row>
    <row r="19" spans="1:977" s="69" customFormat="1" ht="12.75" customHeight="1" x14ac:dyDescent="0.4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280"/>
      <c r="V19" s="280"/>
      <c r="W19" s="281"/>
      <c r="X19" s="121" t="s">
        <v>138</v>
      </c>
      <c r="Y19" s="282"/>
      <c r="Z19" s="280"/>
      <c r="AA19" s="282"/>
      <c r="AB19" s="282"/>
      <c r="AC19" s="282"/>
      <c r="AD19" s="282"/>
      <c r="AE19" s="282"/>
      <c r="AF19" s="282"/>
      <c r="AG19" s="282"/>
      <c r="AH19" s="67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</row>
    <row r="20" spans="1:977" s="69" customFormat="1" ht="66" customHeight="1" x14ac:dyDescent="0.4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280"/>
      <c r="V20" s="280"/>
      <c r="W20" s="281"/>
      <c r="X20" s="123" t="s">
        <v>2517</v>
      </c>
      <c r="Y20" s="282"/>
      <c r="Z20" s="280"/>
      <c r="AA20" s="282"/>
      <c r="AB20" s="282"/>
      <c r="AC20" s="282"/>
      <c r="AD20" s="282"/>
      <c r="AE20" s="282"/>
      <c r="AF20" s="282"/>
      <c r="AG20" s="282"/>
      <c r="AH20" s="67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  <c r="AFZ20" s="68"/>
      <c r="AGA20" s="68"/>
      <c r="AGB20" s="68"/>
      <c r="AGC20" s="68"/>
      <c r="AGD20" s="68"/>
      <c r="AGE20" s="68"/>
      <c r="AGF20" s="68"/>
      <c r="AGG20" s="68"/>
      <c r="AGH20" s="68"/>
      <c r="AGI20" s="68"/>
      <c r="AGJ20" s="68"/>
      <c r="AGK20" s="68"/>
      <c r="AGL20" s="68"/>
      <c r="AGM20" s="68"/>
      <c r="AGN20" s="68"/>
      <c r="AGO20" s="68"/>
      <c r="AGP20" s="68"/>
      <c r="AGQ20" s="68"/>
      <c r="AGR20" s="68"/>
      <c r="AGS20" s="68"/>
      <c r="AGT20" s="68"/>
      <c r="AGU20" s="68"/>
      <c r="AGV20" s="68"/>
      <c r="AGW20" s="68"/>
      <c r="AGX20" s="68"/>
      <c r="AGY20" s="68"/>
      <c r="AGZ20" s="68"/>
      <c r="AHA20" s="68"/>
      <c r="AHB20" s="68"/>
      <c r="AHC20" s="68"/>
      <c r="AHD20" s="68"/>
      <c r="AHE20" s="68"/>
      <c r="AHF20" s="68"/>
      <c r="AHG20" s="68"/>
      <c r="AHH20" s="68"/>
      <c r="AHI20" s="68"/>
      <c r="AHJ20" s="68"/>
      <c r="AHK20" s="68"/>
      <c r="AHL20" s="68"/>
      <c r="AHM20" s="68"/>
      <c r="AHN20" s="68"/>
      <c r="AHO20" s="68"/>
      <c r="AHP20" s="68"/>
      <c r="AHQ20" s="68"/>
      <c r="AHR20" s="68"/>
      <c r="AHS20" s="68"/>
      <c r="AHT20" s="68"/>
      <c r="AHU20" s="68"/>
      <c r="AHV20" s="68"/>
      <c r="AHW20" s="68"/>
      <c r="AHX20" s="68"/>
      <c r="AHY20" s="68"/>
      <c r="AHZ20" s="68"/>
      <c r="AIA20" s="68"/>
      <c r="AIB20" s="68"/>
      <c r="AIC20" s="68"/>
      <c r="AID20" s="68"/>
      <c r="AIE20" s="68"/>
      <c r="AIF20" s="68"/>
      <c r="AIG20" s="68"/>
      <c r="AIH20" s="68"/>
      <c r="AII20" s="68"/>
      <c r="AIJ20" s="68"/>
      <c r="AIK20" s="68"/>
      <c r="AIL20" s="68"/>
      <c r="AIM20" s="68"/>
      <c r="AIN20" s="68"/>
      <c r="AIO20" s="68"/>
      <c r="AIP20" s="68"/>
      <c r="AIQ20" s="68"/>
      <c r="AIR20" s="68"/>
      <c r="AIS20" s="68"/>
      <c r="AIT20" s="68"/>
      <c r="AIU20" s="68"/>
      <c r="AIV20" s="68"/>
      <c r="AIW20" s="68"/>
      <c r="AIX20" s="68"/>
      <c r="AIY20" s="68"/>
      <c r="AIZ20" s="68"/>
      <c r="AJA20" s="68"/>
      <c r="AJB20" s="68"/>
      <c r="AJC20" s="68"/>
      <c r="AJD20" s="68"/>
      <c r="AJE20" s="68"/>
      <c r="AJF20" s="68"/>
      <c r="AJG20" s="68"/>
      <c r="AJH20" s="68"/>
      <c r="AJI20" s="68"/>
      <c r="AJJ20" s="68"/>
      <c r="AJK20" s="68"/>
      <c r="AJL20" s="68"/>
      <c r="AJM20" s="68"/>
      <c r="AJN20" s="68"/>
      <c r="AJO20" s="68"/>
      <c r="AJP20" s="68"/>
      <c r="AJQ20" s="68"/>
      <c r="AJR20" s="68"/>
      <c r="AJS20" s="68"/>
      <c r="AJT20" s="68"/>
      <c r="AJU20" s="68"/>
      <c r="AJV20" s="68"/>
      <c r="AJW20" s="68"/>
      <c r="AJX20" s="68"/>
      <c r="AJY20" s="68"/>
      <c r="AJZ20" s="68"/>
      <c r="AKA20" s="68"/>
      <c r="AKB20" s="68"/>
      <c r="AKC20" s="68"/>
      <c r="AKD20" s="68"/>
      <c r="AKE20" s="68"/>
      <c r="AKF20" s="68"/>
      <c r="AKG20" s="68"/>
      <c r="AKH20" s="68"/>
      <c r="AKI20" s="68"/>
      <c r="AKJ20" s="68"/>
      <c r="AKK20" s="68"/>
      <c r="AKL20" s="68"/>
      <c r="AKM20" s="68"/>
      <c r="AKN20" s="68"/>
      <c r="AKO20" s="68"/>
    </row>
    <row r="21" spans="1:977" s="71" customFormat="1" ht="27.75" customHeight="1" x14ac:dyDescent="0.3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284">
        <v>1</v>
      </c>
      <c r="V21" s="284"/>
      <c r="W21" s="124">
        <v>2</v>
      </c>
      <c r="X21" s="124">
        <v>3</v>
      </c>
      <c r="Y21" s="124">
        <v>4</v>
      </c>
      <c r="Z21" s="124">
        <v>5</v>
      </c>
      <c r="AA21" s="124">
        <v>6</v>
      </c>
      <c r="AB21" s="124">
        <v>7</v>
      </c>
      <c r="AC21" s="124">
        <v>8</v>
      </c>
      <c r="AD21" s="124">
        <v>9</v>
      </c>
      <c r="AE21" s="124">
        <v>10</v>
      </c>
      <c r="AF21" s="124">
        <v>11</v>
      </c>
      <c r="AG21" s="124">
        <v>12</v>
      </c>
    </row>
    <row r="22" spans="1:977" s="72" customFormat="1" ht="28.5" customHeight="1" x14ac:dyDescent="0.3">
      <c r="A22" s="70">
        <v>0.01</v>
      </c>
      <c r="B22" s="70">
        <v>0.26</v>
      </c>
      <c r="C22" s="70">
        <v>0.51</v>
      </c>
      <c r="D22" s="70">
        <v>0.76000000000000023</v>
      </c>
      <c r="E22" s="70">
        <v>1.02</v>
      </c>
      <c r="F22" s="70">
        <v>1.2700000000000002</v>
      </c>
      <c r="G22" s="70">
        <v>1.5200000000000005</v>
      </c>
      <c r="H22" s="70">
        <v>1.7700000000000007</v>
      </c>
      <c r="I22" s="70">
        <v>2.0200000000000005</v>
      </c>
      <c r="J22" s="70">
        <v>2.2699999999999951</v>
      </c>
      <c r="K22" s="45">
        <f t="shared" ref="K22:T37" si="0">IF(LEN(X22)=0,"",1+ABS((X22*A22)/LEN(X22))+A22)</f>
        <v>334.34333333333331</v>
      </c>
      <c r="L22" s="45" t="str">
        <f t="shared" si="0"/>
        <v/>
      </c>
      <c r="M22" s="45" t="str">
        <f t="shared" si="0"/>
        <v/>
      </c>
      <c r="N22" s="45" t="str">
        <f t="shared" si="0"/>
        <v/>
      </c>
      <c r="O22" s="45" t="str">
        <f t="shared" si="0"/>
        <v/>
      </c>
      <c r="P22" s="45" t="str">
        <f t="shared" si="0"/>
        <v/>
      </c>
      <c r="Q22" s="45">
        <f t="shared" si="0"/>
        <v>8932.8240000000023</v>
      </c>
      <c r="R22" s="45">
        <f t="shared" si="0"/>
        <v>67668.690000000031</v>
      </c>
      <c r="S22" s="45" t="str">
        <f t="shared" si="0"/>
        <v/>
      </c>
      <c r="T22" s="45" t="str">
        <f t="shared" si="0"/>
        <v/>
      </c>
      <c r="U22" s="285" t="s">
        <v>2620</v>
      </c>
      <c r="V22" s="285"/>
      <c r="W22" s="119">
        <v>901</v>
      </c>
      <c r="X22" s="125">
        <v>200000</v>
      </c>
      <c r="Y22" s="126"/>
      <c r="Z22" s="126"/>
      <c r="AA22" s="126"/>
      <c r="AB22" s="126"/>
      <c r="AC22" s="126"/>
      <c r="AD22" s="126">
        <v>29376</v>
      </c>
      <c r="AE22" s="143">
        <f>IFERROR(IF(AND(X22,Y22,Z22,AA22,AB22,AC22,AD22)="","",SUM(X22,Y22,Z22,AA22,AB22,AC22,AD22)),"")</f>
        <v>229376</v>
      </c>
      <c r="AF22" s="126"/>
      <c r="AG22" s="143" t="str">
        <f>IFERROR(IF(AND(AE22,AF22)="","",IF(#REF!="Konsolidovani",SUM(AE22,AF22),"")),"")</f>
        <v/>
      </c>
    </row>
    <row r="23" spans="1:977" s="71" customFormat="1" ht="28.5" customHeight="1" x14ac:dyDescent="0.3">
      <c r="A23" s="70">
        <v>0.02</v>
      </c>
      <c r="B23" s="70">
        <v>0.27</v>
      </c>
      <c r="C23" s="70">
        <v>0.52</v>
      </c>
      <c r="D23" s="70">
        <v>0.77000000000000024</v>
      </c>
      <c r="E23" s="70">
        <v>1.03</v>
      </c>
      <c r="F23" s="70">
        <v>1.2800000000000002</v>
      </c>
      <c r="G23" s="70">
        <v>1.5300000000000005</v>
      </c>
      <c r="H23" s="70">
        <v>1.7800000000000007</v>
      </c>
      <c r="I23" s="70">
        <v>2.0300000000000002</v>
      </c>
      <c r="J23" s="70">
        <v>2.2799999999999949</v>
      </c>
      <c r="K23" s="45" t="str">
        <f t="shared" si="0"/>
        <v/>
      </c>
      <c r="L23" s="45" t="str">
        <f t="shared" si="0"/>
        <v/>
      </c>
      <c r="M23" s="45" t="str">
        <f t="shared" si="0"/>
        <v/>
      </c>
      <c r="N23" s="45" t="str">
        <f t="shared" si="0"/>
        <v/>
      </c>
      <c r="O23" s="45" t="str">
        <f t="shared" si="0"/>
        <v/>
      </c>
      <c r="P23" s="45" t="str">
        <f t="shared" si="0"/>
        <v/>
      </c>
      <c r="Q23" s="45" t="str">
        <f t="shared" si="0"/>
        <v/>
      </c>
      <c r="R23" s="45" t="str">
        <f t="shared" si="0"/>
        <v/>
      </c>
      <c r="S23" s="45" t="str">
        <f t="shared" si="0"/>
        <v/>
      </c>
      <c r="T23" s="45" t="str">
        <f t="shared" si="0"/>
        <v/>
      </c>
      <c r="U23" s="283" t="s">
        <v>2518</v>
      </c>
      <c r="V23" s="283"/>
      <c r="W23" s="128">
        <v>902</v>
      </c>
      <c r="X23" s="129"/>
      <c r="Y23" s="129"/>
      <c r="Z23" s="129"/>
      <c r="AA23" s="129"/>
      <c r="AB23" s="129"/>
      <c r="AC23" s="129"/>
      <c r="AD23" s="129"/>
      <c r="AE23" s="144"/>
      <c r="AF23" s="129"/>
      <c r="AG23" s="143" t="str">
        <f>IFERROR(IF(AND(AE23,AF23)="","",IF(#REF!="Konsolidovani",SUM(AE23,AF23),"")),"")</f>
        <v/>
      </c>
    </row>
    <row r="24" spans="1:977" s="71" customFormat="1" ht="28.5" customHeight="1" x14ac:dyDescent="0.3">
      <c r="A24" s="70">
        <v>0.03</v>
      </c>
      <c r="B24" s="70">
        <v>0.28000000000000003</v>
      </c>
      <c r="C24" s="70">
        <v>0.53</v>
      </c>
      <c r="D24" s="70">
        <v>0.78000000000000025</v>
      </c>
      <c r="E24" s="70">
        <v>1.04</v>
      </c>
      <c r="F24" s="70">
        <v>1.2900000000000003</v>
      </c>
      <c r="G24" s="70">
        <v>1.5400000000000005</v>
      </c>
      <c r="H24" s="70">
        <v>1.7900000000000007</v>
      </c>
      <c r="I24" s="70">
        <v>2.04</v>
      </c>
      <c r="J24" s="70">
        <v>2.2899999999999947</v>
      </c>
      <c r="K24" s="45" t="str">
        <f t="shared" si="0"/>
        <v/>
      </c>
      <c r="L24" s="45" t="str">
        <f t="shared" si="0"/>
        <v/>
      </c>
      <c r="M24" s="45" t="str">
        <f t="shared" si="0"/>
        <v/>
      </c>
      <c r="N24" s="45" t="str">
        <f t="shared" si="0"/>
        <v/>
      </c>
      <c r="O24" s="45" t="str">
        <f t="shared" si="0"/>
        <v/>
      </c>
      <c r="P24" s="45" t="str">
        <f t="shared" si="0"/>
        <v/>
      </c>
      <c r="Q24" s="45" t="str">
        <f t="shared" si="0"/>
        <v/>
      </c>
      <c r="R24" s="45" t="str">
        <f t="shared" si="0"/>
        <v/>
      </c>
      <c r="S24" s="45" t="str">
        <f t="shared" si="0"/>
        <v/>
      </c>
      <c r="T24" s="45" t="str">
        <f t="shared" si="0"/>
        <v/>
      </c>
      <c r="U24" s="283" t="s">
        <v>2519</v>
      </c>
      <c r="V24" s="283"/>
      <c r="W24" s="128">
        <v>903</v>
      </c>
      <c r="X24" s="129"/>
      <c r="Y24" s="129"/>
      <c r="Z24" s="129"/>
      <c r="AA24" s="129"/>
      <c r="AB24" s="129"/>
      <c r="AC24" s="129"/>
      <c r="AD24" s="129"/>
      <c r="AE24" s="144" t="str">
        <f>IFERROR(IF(AND(X24,Y24,Z24,AA24,AB24,AC24,AD24)="","",SUM(X24,Y24,Z24,AA24,AB24,AC24,AD24)),"")</f>
        <v/>
      </c>
      <c r="AF24" s="129"/>
      <c r="AG24" s="143" t="str">
        <f>IFERROR(IF(AND(AE24,AF24)="","",IF(#REF!="Konsolidovani",SUM(AE24,AF24),"")),"")</f>
        <v/>
      </c>
    </row>
    <row r="25" spans="1:977" s="72" customFormat="1" ht="28.5" customHeight="1" x14ac:dyDescent="0.3">
      <c r="A25" s="70">
        <v>0.04</v>
      </c>
      <c r="B25" s="70">
        <v>0.28999999999999998</v>
      </c>
      <c r="C25" s="70">
        <v>0.54</v>
      </c>
      <c r="D25" s="70">
        <v>0.79000000000000026</v>
      </c>
      <c r="E25" s="70">
        <v>1.05</v>
      </c>
      <c r="F25" s="70">
        <v>1.3000000000000003</v>
      </c>
      <c r="G25" s="70">
        <v>1.5500000000000005</v>
      </c>
      <c r="H25" s="70">
        <v>1.8000000000000007</v>
      </c>
      <c r="I25" s="70">
        <v>2.0499999999999998</v>
      </c>
      <c r="J25" s="70">
        <v>2.2999999999999945</v>
      </c>
      <c r="K25" s="45">
        <f t="shared" si="0"/>
        <v>1334.3733333333332</v>
      </c>
      <c r="L25" s="45" t="str">
        <f t="shared" si="0"/>
        <v/>
      </c>
      <c r="M25" s="45" t="str">
        <f t="shared" si="0"/>
        <v/>
      </c>
      <c r="N25" s="45" t="str">
        <f t="shared" si="0"/>
        <v/>
      </c>
      <c r="O25" s="45" t="str">
        <f t="shared" si="0"/>
        <v/>
      </c>
      <c r="P25" s="45" t="str">
        <f t="shared" si="0"/>
        <v/>
      </c>
      <c r="Q25" s="45">
        <f t="shared" si="0"/>
        <v>9109.1100000000024</v>
      </c>
      <c r="R25" s="45">
        <f t="shared" si="0"/>
        <v>68815.600000000035</v>
      </c>
      <c r="S25" s="45" t="str">
        <f t="shared" si="0"/>
        <v/>
      </c>
      <c r="T25" s="45" t="str">
        <f t="shared" si="0"/>
        <v/>
      </c>
      <c r="U25" s="286" t="s">
        <v>2621</v>
      </c>
      <c r="V25" s="286"/>
      <c r="W25" s="119">
        <v>904</v>
      </c>
      <c r="X25" s="143">
        <f>IFERROR(IF(AND(X22,X23,X24)="","",SUM(X22,X23,X24)),"")</f>
        <v>200000</v>
      </c>
      <c r="Y25" s="143" t="str">
        <f t="shared" ref="Y25:AF25" si="1">IFERROR(IF(AND(Y22,Y23,Y24)="","",SUM(Y22,Y23,Y24)),"")</f>
        <v/>
      </c>
      <c r="Z25" s="143" t="str">
        <f t="shared" si="1"/>
        <v/>
      </c>
      <c r="AA25" s="143" t="str">
        <f t="shared" si="1"/>
        <v/>
      </c>
      <c r="AB25" s="143" t="str">
        <f t="shared" si="1"/>
        <v/>
      </c>
      <c r="AC25" s="143" t="str">
        <f t="shared" si="1"/>
        <v/>
      </c>
      <c r="AD25" s="143">
        <f t="shared" si="1"/>
        <v>29376</v>
      </c>
      <c r="AE25" s="143">
        <f>IFERROR(IF(AND(X25,Y25,Z25,AA25,AB25,AC25,AD25)="","",SUM(X25,Y25,Z25,AA25,AB25,AC25,AD25)),"")</f>
        <v>229376</v>
      </c>
      <c r="AF25" s="143" t="str">
        <f t="shared" si="1"/>
        <v/>
      </c>
      <c r="AG25" s="143" t="str">
        <f>IFERROR(IF(AND(AE25,AF25)="","",IF(#REF!="Konsolidovani",SUM(AE25,AF25),"")),"")</f>
        <v/>
      </c>
    </row>
    <row r="26" spans="1:977" s="72" customFormat="1" ht="28.5" customHeight="1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30"/>
      <c r="V26" s="131"/>
      <c r="W26" s="132"/>
      <c r="X26" s="133"/>
      <c r="Y26" s="133"/>
      <c r="Z26" s="133"/>
      <c r="AA26" s="133"/>
      <c r="AB26" s="133"/>
      <c r="AC26" s="133"/>
      <c r="AD26" s="133"/>
      <c r="AE26" s="133"/>
      <c r="AF26" s="133"/>
      <c r="AG26" s="134"/>
    </row>
    <row r="27" spans="1:977" s="71" customFormat="1" ht="28.5" customHeight="1" x14ac:dyDescent="0.3">
      <c r="A27" s="70">
        <v>0.05</v>
      </c>
      <c r="B27" s="70">
        <v>0.3</v>
      </c>
      <c r="C27" s="70">
        <v>0.55000000000000004</v>
      </c>
      <c r="D27" s="70">
        <v>0.80000000000000027</v>
      </c>
      <c r="E27" s="70">
        <v>1.06</v>
      </c>
      <c r="F27" s="70">
        <v>1.3100000000000003</v>
      </c>
      <c r="G27" s="70">
        <v>1.5600000000000005</v>
      </c>
      <c r="H27" s="70">
        <v>1.8100000000000007</v>
      </c>
      <c r="I27" s="70">
        <v>2.0599999999999996</v>
      </c>
      <c r="J27" s="70">
        <v>2.3099999999999943</v>
      </c>
      <c r="K27" s="45" t="str">
        <f t="shared" si="0"/>
        <v/>
      </c>
      <c r="L27" s="45" t="str">
        <f t="shared" si="0"/>
        <v/>
      </c>
      <c r="M27" s="45" t="str">
        <f t="shared" si="0"/>
        <v/>
      </c>
      <c r="N27" s="45" t="str">
        <f t="shared" si="0"/>
        <v/>
      </c>
      <c r="O27" s="45" t="str">
        <f t="shared" si="0"/>
        <v/>
      </c>
      <c r="P27" s="45" t="str">
        <f t="shared" si="0"/>
        <v/>
      </c>
      <c r="Q27" s="45">
        <f t="shared" si="0"/>
        <v>64253.24000000002</v>
      </c>
      <c r="R27" s="45">
        <f t="shared" si="0"/>
        <v>74550.073333333363</v>
      </c>
      <c r="S27" s="45" t="str">
        <f t="shared" si="0"/>
        <v/>
      </c>
      <c r="T27" s="45" t="str">
        <f t="shared" si="0"/>
        <v/>
      </c>
      <c r="U27" s="283" t="s">
        <v>2520</v>
      </c>
      <c r="V27" s="283"/>
      <c r="W27" s="128">
        <v>905</v>
      </c>
      <c r="X27" s="129"/>
      <c r="Y27" s="129"/>
      <c r="Z27" s="129"/>
      <c r="AA27" s="129"/>
      <c r="AB27" s="129"/>
      <c r="AC27" s="129"/>
      <c r="AD27" s="129">
        <v>247118</v>
      </c>
      <c r="AE27" s="144">
        <f>IFERROR(IF(AND(X27,Y27,Z27,AA27,AB27,AC27,AD27)="","",SUM(X27,Y27,Z27,AA27,AB27,AC27,AD27)),"")</f>
        <v>247118</v>
      </c>
      <c r="AF27" s="129"/>
      <c r="AG27" s="144" t="str">
        <f>IFERROR(IF(AND(AE27,AF27)="","",IF(#REF!="Konsolidovani",SUM(AE27,AF27),"")),"")</f>
        <v/>
      </c>
    </row>
    <row r="28" spans="1:977" s="71" customFormat="1" ht="28.5" customHeight="1" x14ac:dyDescent="0.3">
      <c r="A28" s="70">
        <v>0.06</v>
      </c>
      <c r="B28" s="70">
        <v>0.31</v>
      </c>
      <c r="C28" s="70">
        <v>0.56000000000000005</v>
      </c>
      <c r="D28" s="70">
        <v>0.81000000000000028</v>
      </c>
      <c r="E28" s="70">
        <v>1.07</v>
      </c>
      <c r="F28" s="70">
        <v>1.3200000000000003</v>
      </c>
      <c r="G28" s="70">
        <v>1.5700000000000005</v>
      </c>
      <c r="H28" s="70">
        <v>1.8200000000000007</v>
      </c>
      <c r="I28" s="70">
        <v>2.0699999999999994</v>
      </c>
      <c r="J28" s="70">
        <v>2.3199999999999941</v>
      </c>
      <c r="K28" s="45" t="str">
        <f t="shared" si="0"/>
        <v/>
      </c>
      <c r="L28" s="45" t="str">
        <f t="shared" si="0"/>
        <v/>
      </c>
      <c r="M28" s="45" t="str">
        <f t="shared" si="0"/>
        <v/>
      </c>
      <c r="N28" s="45" t="str">
        <f t="shared" si="0"/>
        <v/>
      </c>
      <c r="O28" s="45" t="str">
        <f t="shared" si="0"/>
        <v/>
      </c>
      <c r="P28" s="45" t="str">
        <f t="shared" si="0"/>
        <v/>
      </c>
      <c r="Q28" s="45" t="str">
        <f t="shared" si="0"/>
        <v/>
      </c>
      <c r="R28" s="45" t="str">
        <f t="shared" si="0"/>
        <v/>
      </c>
      <c r="S28" s="45" t="str">
        <f t="shared" si="0"/>
        <v/>
      </c>
      <c r="T28" s="45" t="str">
        <f t="shared" si="0"/>
        <v/>
      </c>
      <c r="U28" s="283" t="s">
        <v>2521</v>
      </c>
      <c r="V28" s="283"/>
      <c r="W28" s="128">
        <v>906</v>
      </c>
      <c r="X28" s="129"/>
      <c r="Y28" s="129"/>
      <c r="Z28" s="129"/>
      <c r="AA28" s="129"/>
      <c r="AB28" s="129"/>
      <c r="AC28" s="129"/>
      <c r="AD28" s="129"/>
      <c r="AE28" s="144" t="str">
        <f>IFERROR(IF(AND(X28,Y28,Z28,AA28,AB28,AC28,AD28)="","",SUM(X28,Y28,Z28,AA28,AB28,AC28,AD28)),"")</f>
        <v/>
      </c>
      <c r="AF28" s="129"/>
      <c r="AG28" s="144" t="str">
        <f>IFERROR(IF(AND(AE28,AF28)="","",IF(#REF!="Konsolidovani",SUM(AE28,AF28),"")),"")</f>
        <v/>
      </c>
    </row>
    <row r="29" spans="1:977" s="72" customFormat="1" ht="28.5" customHeight="1" x14ac:dyDescent="0.3">
      <c r="A29" s="70">
        <v>7.0000000000000007E-2</v>
      </c>
      <c r="B29" s="70">
        <v>0.32</v>
      </c>
      <c r="C29" s="70">
        <v>0.57000000000000006</v>
      </c>
      <c r="D29" s="70">
        <v>0.82000000000000028</v>
      </c>
      <c r="E29" s="70">
        <v>1.08</v>
      </c>
      <c r="F29" s="70">
        <v>1.3300000000000003</v>
      </c>
      <c r="G29" s="70">
        <v>1.5800000000000005</v>
      </c>
      <c r="H29" s="70">
        <v>1.8300000000000007</v>
      </c>
      <c r="I29" s="70">
        <v>2.0799999999999992</v>
      </c>
      <c r="J29" s="70">
        <v>2.3299999999999939</v>
      </c>
      <c r="K29" s="45" t="str">
        <f t="shared" si="0"/>
        <v/>
      </c>
      <c r="L29" s="45" t="str">
        <f t="shared" si="0"/>
        <v/>
      </c>
      <c r="M29" s="45" t="str">
        <f t="shared" si="0"/>
        <v/>
      </c>
      <c r="N29" s="45" t="str">
        <f t="shared" si="0"/>
        <v/>
      </c>
      <c r="O29" s="45" t="str">
        <f t="shared" si="0"/>
        <v/>
      </c>
      <c r="P29" s="45" t="str">
        <f t="shared" si="0"/>
        <v/>
      </c>
      <c r="Q29" s="45">
        <f t="shared" si="0"/>
        <v>65076.986666666686</v>
      </c>
      <c r="R29" s="45">
        <f t="shared" si="0"/>
        <v>75373.820000000036</v>
      </c>
      <c r="S29" s="45" t="str">
        <f t="shared" si="0"/>
        <v/>
      </c>
      <c r="T29" s="45" t="str">
        <f t="shared" si="0"/>
        <v/>
      </c>
      <c r="U29" s="286" t="s">
        <v>2522</v>
      </c>
      <c r="V29" s="283"/>
      <c r="W29" s="119">
        <v>907</v>
      </c>
      <c r="X29" s="143" t="str">
        <f>IFERROR(IF(AND(X27,X28)="","",SUM(X27,X28)),"")</f>
        <v/>
      </c>
      <c r="Y29" s="143" t="str">
        <f t="shared" ref="Y29:AF29" si="2">IFERROR(IF(AND(Y27,Y28)="","",SUM(Y27,Y28)),"")</f>
        <v/>
      </c>
      <c r="Z29" s="143" t="str">
        <f t="shared" si="2"/>
        <v/>
      </c>
      <c r="AA29" s="143" t="str">
        <f t="shared" si="2"/>
        <v/>
      </c>
      <c r="AB29" s="143" t="str">
        <f t="shared" si="2"/>
        <v/>
      </c>
      <c r="AC29" s="143" t="str">
        <f t="shared" si="2"/>
        <v/>
      </c>
      <c r="AD29" s="143">
        <f t="shared" si="2"/>
        <v>247118</v>
      </c>
      <c r="AE29" s="143">
        <f>IFERROR(IF(AND(X29,Y29,Z29,AA29,AB29,AC29,AD29)="","",SUM(X29,Y29,Z29,AA29,AB29,AC29,AD29)),"")</f>
        <v>247118</v>
      </c>
      <c r="AF29" s="143" t="str">
        <f t="shared" si="2"/>
        <v/>
      </c>
      <c r="AG29" s="144" t="str">
        <f>IFERROR(IF(AND(AE29,AF29)="","",IF(#REF!="Konsolidovani",SUM(AE29,AF29),"")),"")</f>
        <v/>
      </c>
      <c r="AH29" s="71"/>
    </row>
    <row r="30" spans="1:977" s="72" customFormat="1" ht="28.5" customHeight="1" x14ac:dyDescent="0.3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35"/>
      <c r="V30" s="136"/>
      <c r="W30" s="137"/>
      <c r="X30" s="138"/>
      <c r="Y30" s="138"/>
      <c r="Z30" s="138"/>
      <c r="AA30" s="138"/>
      <c r="AB30" s="138"/>
      <c r="AC30" s="138"/>
      <c r="AD30" s="138"/>
      <c r="AE30" s="138"/>
      <c r="AF30" s="138"/>
      <c r="AG30" s="139"/>
      <c r="AH30" s="71"/>
    </row>
    <row r="31" spans="1:977" s="71" customFormat="1" ht="28.5" customHeight="1" x14ac:dyDescent="0.3">
      <c r="A31" s="70">
        <v>0.08</v>
      </c>
      <c r="B31" s="70">
        <v>0.33</v>
      </c>
      <c r="C31" s="70">
        <v>0.58000000000000007</v>
      </c>
      <c r="D31" s="70">
        <v>0.83000000000000029</v>
      </c>
      <c r="E31" s="70">
        <v>1.0900000000000001</v>
      </c>
      <c r="F31" s="70">
        <v>1.3400000000000003</v>
      </c>
      <c r="G31" s="70">
        <v>1.5900000000000005</v>
      </c>
      <c r="H31" s="70">
        <v>1.8400000000000007</v>
      </c>
      <c r="I31" s="70">
        <v>2.089999999999999</v>
      </c>
      <c r="J31" s="70">
        <v>2.3399999999999936</v>
      </c>
      <c r="K31" s="45" t="str">
        <f t="shared" si="0"/>
        <v/>
      </c>
      <c r="L31" s="45" t="str">
        <f t="shared" si="0"/>
        <v/>
      </c>
      <c r="M31" s="45" t="str">
        <f t="shared" si="0"/>
        <v/>
      </c>
      <c r="N31" s="45" t="str">
        <f t="shared" si="0"/>
        <v/>
      </c>
      <c r="O31" s="45" t="str">
        <f t="shared" si="0"/>
        <v/>
      </c>
      <c r="P31" s="45" t="str">
        <f t="shared" si="0"/>
        <v/>
      </c>
      <c r="Q31" s="45" t="str">
        <f t="shared" si="0"/>
        <v/>
      </c>
      <c r="R31" s="45" t="str">
        <f t="shared" si="0"/>
        <v/>
      </c>
      <c r="S31" s="45" t="str">
        <f t="shared" si="0"/>
        <v/>
      </c>
      <c r="T31" s="45" t="str">
        <f t="shared" si="0"/>
        <v/>
      </c>
      <c r="U31" s="283" t="s">
        <v>2523</v>
      </c>
      <c r="V31" s="283"/>
      <c r="W31" s="128">
        <v>908</v>
      </c>
      <c r="X31" s="129"/>
      <c r="Y31" s="129"/>
      <c r="Z31" s="129"/>
      <c r="AA31" s="129"/>
      <c r="AB31" s="129"/>
      <c r="AC31" s="129"/>
      <c r="AD31" s="129"/>
      <c r="AE31" s="144" t="str">
        <f>IFERROR(IF(AND(X31,Y31,Z31,AA31,AB31,AC31,AD31)="","",SUM(X31,Y31,Z31,AA31,AB31,AC31,AD31)),"")</f>
        <v/>
      </c>
      <c r="AF31" s="129"/>
      <c r="AG31" s="144" t="str">
        <f>IFERROR(IF(AND(AE31,AF31)="","",IF(#REF!="Konsolidovani",SUM(AE31,AF31),"")),"")</f>
        <v/>
      </c>
    </row>
    <row r="32" spans="1:977" s="71" customFormat="1" ht="28.5" customHeight="1" x14ac:dyDescent="0.3">
      <c r="A32" s="70">
        <v>0.09</v>
      </c>
      <c r="B32" s="70">
        <v>0.34</v>
      </c>
      <c r="C32" s="70">
        <v>0.59000000000000008</v>
      </c>
      <c r="D32" s="70">
        <v>0.8400000000000003</v>
      </c>
      <c r="E32" s="70">
        <v>1.1000000000000001</v>
      </c>
      <c r="F32" s="70">
        <v>1.3500000000000003</v>
      </c>
      <c r="G32" s="70">
        <v>1.6000000000000005</v>
      </c>
      <c r="H32" s="70">
        <v>1.8500000000000008</v>
      </c>
      <c r="I32" s="70">
        <v>2.0999999999999988</v>
      </c>
      <c r="J32" s="70">
        <v>2.3499999999999934</v>
      </c>
      <c r="K32" s="45" t="str">
        <f t="shared" si="0"/>
        <v/>
      </c>
      <c r="L32" s="45" t="str">
        <f t="shared" si="0"/>
        <v/>
      </c>
      <c r="M32" s="45" t="str">
        <f t="shared" si="0"/>
        <v/>
      </c>
      <c r="N32" s="45" t="str">
        <f t="shared" si="0"/>
        <v/>
      </c>
      <c r="O32" s="45" t="str">
        <f t="shared" si="0"/>
        <v/>
      </c>
      <c r="P32" s="45" t="str">
        <f t="shared" si="0"/>
        <v/>
      </c>
      <c r="Q32" s="45" t="str">
        <f t="shared" si="0"/>
        <v/>
      </c>
      <c r="R32" s="45" t="str">
        <f t="shared" si="0"/>
        <v/>
      </c>
      <c r="S32" s="45" t="str">
        <f t="shared" si="0"/>
        <v/>
      </c>
      <c r="T32" s="45" t="str">
        <f t="shared" si="0"/>
        <v/>
      </c>
      <c r="U32" s="283" t="s">
        <v>2524</v>
      </c>
      <c r="V32" s="283"/>
      <c r="W32" s="128">
        <v>909</v>
      </c>
      <c r="X32" s="129"/>
      <c r="Y32" s="129"/>
      <c r="Z32" s="129"/>
      <c r="AA32" s="129"/>
      <c r="AB32" s="129"/>
      <c r="AC32" s="129"/>
      <c r="AD32" s="129"/>
      <c r="AE32" s="144" t="str">
        <f>IFERROR(IF(AND(X32,Y32,Z32,AA32,AB32,AC32,AD32)="","",SUM(X32,Y32,Z32,AA32,AB32,AC32,AD32)),"")</f>
        <v/>
      </c>
      <c r="AF32" s="129"/>
      <c r="AG32" s="144" t="str">
        <f>IFERROR(IF(AND(AE32,AF32)="","",IF(#REF!="Konsolidovani",SUM(AE32,AF32),"")),"")</f>
        <v/>
      </c>
    </row>
    <row r="33" spans="1:33" s="71" customFormat="1" ht="28.5" customHeight="1" x14ac:dyDescent="0.3">
      <c r="A33" s="70">
        <v>0.1</v>
      </c>
      <c r="B33" s="70">
        <v>0.35</v>
      </c>
      <c r="C33" s="70">
        <v>0.60000000000000009</v>
      </c>
      <c r="D33" s="70">
        <v>0.85000000000000031</v>
      </c>
      <c r="E33" s="70">
        <v>1.1100000000000001</v>
      </c>
      <c r="F33" s="70">
        <v>1.3600000000000003</v>
      </c>
      <c r="G33" s="70">
        <v>1.6100000000000005</v>
      </c>
      <c r="H33" s="70">
        <v>1.8600000000000008</v>
      </c>
      <c r="I33" s="70">
        <v>2.1099999999999985</v>
      </c>
      <c r="J33" s="70">
        <v>2.3599999999999932</v>
      </c>
      <c r="K33" s="45" t="str">
        <f t="shared" si="0"/>
        <v/>
      </c>
      <c r="L33" s="45" t="str">
        <f t="shared" si="0"/>
        <v/>
      </c>
      <c r="M33" s="45" t="str">
        <f t="shared" si="0"/>
        <v/>
      </c>
      <c r="N33" s="45" t="str">
        <f t="shared" si="0"/>
        <v/>
      </c>
      <c r="O33" s="45" t="str">
        <f t="shared" si="0"/>
        <v/>
      </c>
      <c r="P33" s="45" t="str">
        <f t="shared" si="0"/>
        <v/>
      </c>
      <c r="Q33" s="45" t="str">
        <f t="shared" si="0"/>
        <v/>
      </c>
      <c r="R33" s="45" t="str">
        <f t="shared" si="0"/>
        <v/>
      </c>
      <c r="S33" s="45" t="str">
        <f t="shared" si="0"/>
        <v/>
      </c>
      <c r="T33" s="45" t="str">
        <f t="shared" si="0"/>
        <v/>
      </c>
      <c r="U33" s="283" t="s">
        <v>2525</v>
      </c>
      <c r="V33" s="283"/>
      <c r="W33" s="128">
        <v>910</v>
      </c>
      <c r="X33" s="129"/>
      <c r="Y33" s="129"/>
      <c r="Z33" s="129"/>
      <c r="AA33" s="129"/>
      <c r="AB33" s="129"/>
      <c r="AC33" s="129"/>
      <c r="AD33" s="129"/>
      <c r="AE33" s="144" t="str">
        <f>IFERROR(IF(AND(X33,Y33,Z33,AA33,AB33,AC33,AD33)="","",SUM(X33,Y33,Z33,AA33,AB33,AC33,AD33)),"")</f>
        <v/>
      </c>
      <c r="AF33" s="129"/>
      <c r="AG33" s="144" t="str">
        <f>IFERROR(IF(AND(AE33,AF33)="","",IF(#REF!="Konsolidovani",SUM(AE33,AF33),"")),"")</f>
        <v/>
      </c>
    </row>
    <row r="34" spans="1:33" s="71" customFormat="1" ht="28.5" customHeight="1" x14ac:dyDescent="0.3">
      <c r="A34" s="70">
        <v>0.11</v>
      </c>
      <c r="B34" s="70">
        <v>0.36</v>
      </c>
      <c r="C34" s="70">
        <v>0.6100000000000001</v>
      </c>
      <c r="D34" s="70">
        <v>0.86000000000000032</v>
      </c>
      <c r="E34" s="70">
        <v>1.1200000000000001</v>
      </c>
      <c r="F34" s="70">
        <v>1.3700000000000003</v>
      </c>
      <c r="G34" s="70">
        <v>1.6200000000000006</v>
      </c>
      <c r="H34" s="70">
        <v>1.8700000000000008</v>
      </c>
      <c r="I34" s="70">
        <v>2.1199999999999983</v>
      </c>
      <c r="J34" s="70">
        <v>2.369999999999993</v>
      </c>
      <c r="K34" s="45" t="str">
        <f t="shared" si="0"/>
        <v/>
      </c>
      <c r="L34" s="45" t="str">
        <f t="shared" si="0"/>
        <v/>
      </c>
      <c r="M34" s="45">
        <f t="shared" si="0"/>
        <v>3585.4820000000009</v>
      </c>
      <c r="N34" s="45" t="str">
        <f t="shared" si="0"/>
        <v/>
      </c>
      <c r="O34" s="45" t="str">
        <f t="shared" si="0"/>
        <v/>
      </c>
      <c r="P34" s="45" t="str">
        <f t="shared" si="0"/>
        <v/>
      </c>
      <c r="Q34" s="45">
        <f t="shared" si="0"/>
        <v>7934.1400000000031</v>
      </c>
      <c r="R34" s="45">
        <f t="shared" si="0"/>
        <v>2.870000000000001</v>
      </c>
      <c r="S34" s="45" t="str">
        <f t="shared" si="0"/>
        <v/>
      </c>
      <c r="T34" s="45" t="str">
        <f t="shared" si="0"/>
        <v/>
      </c>
      <c r="U34" s="283" t="s">
        <v>2526</v>
      </c>
      <c r="V34" s="283"/>
      <c r="W34" s="128">
        <v>911</v>
      </c>
      <c r="X34" s="129"/>
      <c r="Y34" s="129"/>
      <c r="Z34" s="129">
        <v>29376</v>
      </c>
      <c r="AA34" s="129"/>
      <c r="AB34" s="129"/>
      <c r="AC34" s="129"/>
      <c r="AD34" s="129">
        <v>-29376</v>
      </c>
      <c r="AE34" s="144">
        <f>IFERROR(IF(AND(X34,Y34,Z34,AA34,AB34,AC34,AD34)="","",SUM(X34,Y34,Z34,AA34,AB34,AC34,AD34)),"")</f>
        <v>0</v>
      </c>
      <c r="AF34" s="129"/>
      <c r="AG34" s="144" t="str">
        <f>IFERROR(IF(AND(AE34,AF34)="","",IF(#REF!="Konsolidovani",SUM(AE34,AF34),"")),"")</f>
        <v/>
      </c>
    </row>
    <row r="35" spans="1:33" s="72" customFormat="1" ht="28.5" customHeight="1" x14ac:dyDescent="0.3">
      <c r="A35" s="70">
        <v>0.12</v>
      </c>
      <c r="B35" s="70">
        <v>0.37</v>
      </c>
      <c r="C35" s="70">
        <v>0.62000000000000011</v>
      </c>
      <c r="D35" s="70">
        <v>0.87000000000000033</v>
      </c>
      <c r="E35" s="70">
        <v>1.1300000000000001</v>
      </c>
      <c r="F35" s="70">
        <v>1.3800000000000003</v>
      </c>
      <c r="G35" s="70">
        <v>1.6300000000000006</v>
      </c>
      <c r="H35" s="70">
        <v>1.8800000000000008</v>
      </c>
      <c r="I35" s="70">
        <v>2.1299999999999981</v>
      </c>
      <c r="J35" s="70">
        <v>2.3799999999999928</v>
      </c>
      <c r="K35" s="45" t="str">
        <f t="shared" si="0"/>
        <v/>
      </c>
      <c r="L35" s="45" t="str">
        <f t="shared" si="0"/>
        <v/>
      </c>
      <c r="M35" s="45" t="str">
        <f t="shared" si="0"/>
        <v/>
      </c>
      <c r="N35" s="45" t="str">
        <f t="shared" si="0"/>
        <v/>
      </c>
      <c r="O35" s="45" t="str">
        <f t="shared" si="0"/>
        <v/>
      </c>
      <c r="P35" s="45" t="str">
        <f t="shared" si="0"/>
        <v/>
      </c>
      <c r="Q35" s="45" t="str">
        <f t="shared" si="0"/>
        <v/>
      </c>
      <c r="R35" s="45" t="str">
        <f t="shared" si="0"/>
        <v/>
      </c>
      <c r="S35" s="45" t="str">
        <f t="shared" si="0"/>
        <v/>
      </c>
      <c r="T35" s="45" t="str">
        <f t="shared" si="0"/>
        <v/>
      </c>
      <c r="U35" s="289" t="s">
        <v>2527</v>
      </c>
      <c r="V35" s="289"/>
      <c r="W35" s="128">
        <v>912</v>
      </c>
      <c r="X35" s="129"/>
      <c r="Y35" s="129"/>
      <c r="Z35" s="129"/>
      <c r="AA35" s="129"/>
      <c r="AB35" s="129"/>
      <c r="AC35" s="129"/>
      <c r="AD35" s="129"/>
      <c r="AE35" s="144" t="str">
        <f>IFERROR(IF(AND(X35,Y35,Z35,AA35,AB35,AC35,AD35)="","",SUM(X35,Y35,Z35,AA35,AB35,AC35,AD35)),"")</f>
        <v/>
      </c>
      <c r="AF35" s="129"/>
      <c r="AG35" s="144" t="str">
        <f>IFERROR(IF(AND(AE35,AF35)="","",IF(#REF!="Konsolidovani",SUM(AE35,AF35),"")),"")</f>
        <v/>
      </c>
    </row>
    <row r="36" spans="1:33" s="72" customFormat="1" ht="28.5" customHeigh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40"/>
      <c r="V36" s="141"/>
      <c r="W36" s="132"/>
      <c r="X36" s="133"/>
      <c r="Y36" s="133"/>
      <c r="Z36" s="133"/>
      <c r="AA36" s="133"/>
      <c r="AB36" s="133"/>
      <c r="AC36" s="133"/>
      <c r="AD36" s="133"/>
      <c r="AE36" s="133"/>
      <c r="AF36" s="133"/>
      <c r="AG36" s="134"/>
    </row>
    <row r="37" spans="1:33" s="71" customFormat="1" ht="28.5" customHeight="1" x14ac:dyDescent="0.3">
      <c r="A37" s="70">
        <v>0.13</v>
      </c>
      <c r="B37" s="70">
        <v>0.38</v>
      </c>
      <c r="C37" s="70">
        <v>0.63000000000000012</v>
      </c>
      <c r="D37" s="70">
        <v>0.88000000000000034</v>
      </c>
      <c r="E37" s="70">
        <v>1.1400000000000001</v>
      </c>
      <c r="F37" s="70">
        <v>1.3900000000000003</v>
      </c>
      <c r="G37" s="70">
        <v>1.6400000000000006</v>
      </c>
      <c r="H37" s="70">
        <v>1.8900000000000008</v>
      </c>
      <c r="I37" s="70">
        <v>2.1399999999999979</v>
      </c>
      <c r="J37" s="70">
        <v>2.3899999999999926</v>
      </c>
      <c r="K37" s="45">
        <f t="shared" si="0"/>
        <v>4334.4633333333331</v>
      </c>
      <c r="L37" s="45" t="str">
        <f t="shared" si="0"/>
        <v/>
      </c>
      <c r="M37" s="45">
        <f t="shared" si="0"/>
        <v>3703.0060000000012</v>
      </c>
      <c r="N37" s="45" t="str">
        <f t="shared" si="0"/>
        <v/>
      </c>
      <c r="O37" s="45" t="str">
        <f t="shared" si="0"/>
        <v/>
      </c>
      <c r="P37" s="45" t="str">
        <f t="shared" si="0"/>
        <v/>
      </c>
      <c r="Q37" s="45">
        <f t="shared" si="0"/>
        <v>67548.226666666684</v>
      </c>
      <c r="R37" s="45">
        <f t="shared" si="0"/>
        <v>150098.50000000009</v>
      </c>
      <c r="S37" s="45" t="str">
        <f t="shared" si="0"/>
        <v/>
      </c>
      <c r="T37" s="45" t="str">
        <f t="shared" si="0"/>
        <v/>
      </c>
      <c r="U37" s="286" t="s">
        <v>2619</v>
      </c>
      <c r="V37" s="286"/>
      <c r="W37" s="119">
        <v>913</v>
      </c>
      <c r="X37" s="143">
        <f>IFERROR(IF(AND(X25,X29,X31,X32,X33,X34,X35)="","",SUM(X25,X29,X31)-SUM(X32)-SUM(X33)+SUM(X34,X35)),"")</f>
        <v>200000</v>
      </c>
      <c r="Y37" s="143" t="str">
        <f>IFERROR(IF(AND(Y25,Y29,Y31,Y32,Y33,Y34,Y35)="","",SUM(Y25,Y29,Y31)-SUM(Y32)-SUM(Y33)+SUM(Y34,Y35)),"")</f>
        <v/>
      </c>
      <c r="Z37" s="143">
        <f t="shared" ref="Z37:AD37" si="3">IFERROR(IF(AND(Z25,Z29,Z31,Z32,Z33,Z34,Z35)="","",SUM(Z25,Z29,Z31)-SUM(Z32)-SUM(Z33)+SUM(Z34,Z35)),"")</f>
        <v>29376</v>
      </c>
      <c r="AA37" s="143" t="str">
        <f t="shared" si="3"/>
        <v/>
      </c>
      <c r="AB37" s="143" t="str">
        <f t="shared" si="3"/>
        <v/>
      </c>
      <c r="AC37" s="143" t="str">
        <f t="shared" si="3"/>
        <v/>
      </c>
      <c r="AD37" s="143">
        <f t="shared" si="3"/>
        <v>247118</v>
      </c>
      <c r="AE37" s="143">
        <f>IFERROR(IF(AND(X37,Y37,Z37,AA37,AB37,AC37,AD37)="","",SUM(X37,Y37,Z37,AA37,AB37,AC37,AD37)),"")</f>
        <v>476494</v>
      </c>
      <c r="AF37" s="143" t="str">
        <f>IFERROR(IF(AND(AF25,AF29,AF31,AF32,AF33,AF34,AF35)="","",SUM(AF25,AF29,AF31)-SUM(AF32)-SUM(AF33)+SUM(AF34,AF35)),"")</f>
        <v/>
      </c>
      <c r="AG37" s="143" t="str">
        <f>IFERROR(IF(AND(AE37,AF37)="","",IF(#REF!="Konsolidovani",SUM(AE37,AF37),"")),"")</f>
        <v/>
      </c>
    </row>
    <row r="38" spans="1:33" s="71" customFormat="1" ht="28.5" customHeigh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35"/>
      <c r="V38" s="136"/>
      <c r="W38" s="137"/>
      <c r="X38" s="138"/>
      <c r="Y38" s="138"/>
      <c r="Z38" s="138"/>
      <c r="AA38" s="138"/>
      <c r="AB38" s="138"/>
      <c r="AC38" s="138"/>
      <c r="AD38" s="138"/>
      <c r="AE38" s="138"/>
      <c r="AF38" s="138"/>
      <c r="AG38" s="139"/>
    </row>
    <row r="39" spans="1:33" s="71" customFormat="1" ht="28.5" customHeight="1" x14ac:dyDescent="0.3">
      <c r="A39" s="70">
        <v>0.14000000000000001</v>
      </c>
      <c r="B39" s="70">
        <v>0.39</v>
      </c>
      <c r="C39" s="70">
        <v>0.64000000000000012</v>
      </c>
      <c r="D39" s="70">
        <v>0.89000000000000035</v>
      </c>
      <c r="E39" s="70">
        <v>1.1500000000000001</v>
      </c>
      <c r="F39" s="70">
        <v>1.4000000000000004</v>
      </c>
      <c r="G39" s="70">
        <v>1.6500000000000006</v>
      </c>
      <c r="H39" s="70">
        <v>1.9000000000000008</v>
      </c>
      <c r="I39" s="70">
        <v>2.1499999999999977</v>
      </c>
      <c r="J39" s="70">
        <v>2.3999999999999924</v>
      </c>
      <c r="K39" s="45" t="str">
        <f t="shared" ref="K39:T53" si="4">IF(LEN(X39)=0,"",1+ABS((X39*A39)/LEN(X39))+A39)</f>
        <v/>
      </c>
      <c r="L39" s="45" t="str">
        <f t="shared" si="4"/>
        <v/>
      </c>
      <c r="M39" s="45" t="str">
        <f t="shared" si="4"/>
        <v/>
      </c>
      <c r="N39" s="45" t="str">
        <f t="shared" si="4"/>
        <v/>
      </c>
      <c r="O39" s="45" t="str">
        <f t="shared" si="4"/>
        <v/>
      </c>
      <c r="P39" s="45" t="str">
        <f t="shared" si="4"/>
        <v/>
      </c>
      <c r="Q39" s="45" t="str">
        <f t="shared" si="4"/>
        <v/>
      </c>
      <c r="R39" s="45" t="str">
        <f t="shared" si="4"/>
        <v/>
      </c>
      <c r="S39" s="45" t="str">
        <f t="shared" si="4"/>
        <v/>
      </c>
      <c r="T39" s="45" t="str">
        <f t="shared" si="4"/>
        <v/>
      </c>
      <c r="U39" s="283" t="s">
        <v>2528</v>
      </c>
      <c r="V39" s="283"/>
      <c r="W39" s="128">
        <v>914</v>
      </c>
      <c r="X39" s="129"/>
      <c r="Y39" s="129"/>
      <c r="Z39" s="129"/>
      <c r="AA39" s="129"/>
      <c r="AB39" s="129"/>
      <c r="AC39" s="129"/>
      <c r="AD39" s="129"/>
      <c r="AE39" s="144" t="str">
        <f>IFERROR(IF(AND(X39,Y39,Z39,AA39,AB39,AC39,AD39)="","",SUM(X39,Y39,Z39,AA39,AB39,AC39,AD39)),"")</f>
        <v/>
      </c>
      <c r="AF39" s="129"/>
      <c r="AG39" s="144" t="str">
        <f>IFERROR(IF(AND(AE39,AF39)="","",IF(#REF!="Konsolidovani",SUM(AE39,AF39),"")),"")</f>
        <v/>
      </c>
    </row>
    <row r="40" spans="1:33" s="72" customFormat="1" ht="28.5" customHeight="1" x14ac:dyDescent="0.3">
      <c r="A40" s="70">
        <v>0.15</v>
      </c>
      <c r="B40" s="70">
        <v>0.4</v>
      </c>
      <c r="C40" s="70">
        <v>0.65000000000000013</v>
      </c>
      <c r="D40" s="70">
        <v>0.90000000000000036</v>
      </c>
      <c r="E40" s="70">
        <v>1.1600000000000001</v>
      </c>
      <c r="F40" s="70">
        <v>1.4100000000000004</v>
      </c>
      <c r="G40" s="70">
        <v>1.6600000000000006</v>
      </c>
      <c r="H40" s="70">
        <v>1.9100000000000008</v>
      </c>
      <c r="I40" s="70">
        <v>2.1599999999999975</v>
      </c>
      <c r="J40" s="70">
        <v>2.4099999999999921</v>
      </c>
      <c r="K40" s="45" t="str">
        <f t="shared" si="4"/>
        <v/>
      </c>
      <c r="L40" s="45" t="str">
        <f t="shared" si="4"/>
        <v/>
      </c>
      <c r="M40" s="45" t="str">
        <f t="shared" si="4"/>
        <v/>
      </c>
      <c r="N40" s="45" t="str">
        <f t="shared" si="4"/>
        <v/>
      </c>
      <c r="O40" s="45" t="str">
        <f t="shared" si="4"/>
        <v/>
      </c>
      <c r="P40" s="45" t="str">
        <f t="shared" si="4"/>
        <v/>
      </c>
      <c r="Q40" s="45" t="str">
        <f t="shared" si="4"/>
        <v/>
      </c>
      <c r="R40" s="45" t="str">
        <f t="shared" si="4"/>
        <v/>
      </c>
      <c r="S40" s="45" t="str">
        <f t="shared" si="4"/>
        <v/>
      </c>
      <c r="T40" s="45" t="str">
        <f t="shared" si="4"/>
        <v/>
      </c>
      <c r="U40" s="283" t="s">
        <v>2529</v>
      </c>
      <c r="V40" s="283"/>
      <c r="W40" s="128">
        <v>915</v>
      </c>
      <c r="X40" s="129"/>
      <c r="Y40" s="129"/>
      <c r="Z40" s="129"/>
      <c r="AA40" s="129"/>
      <c r="AB40" s="129"/>
      <c r="AC40" s="129"/>
      <c r="AD40" s="129"/>
      <c r="AE40" s="144" t="str">
        <f>IFERROR(IF(AND(X40,Y40,Z40,AA40,AB40,AC40,AD40)="","",SUM(X40,Y40,Z40,AA40,AB40,AC40,AD40)),"")</f>
        <v/>
      </c>
      <c r="AF40" s="129"/>
      <c r="AG40" s="144" t="str">
        <f>IFERROR(IF(AND(AE40,AF40)="","",IF(#REF!="Konsolidovani",SUM(AE40,AF40),"")),"")</f>
        <v/>
      </c>
    </row>
    <row r="41" spans="1:33" s="71" customFormat="1" ht="28.5" customHeight="1" x14ac:dyDescent="0.3">
      <c r="A41" s="70">
        <v>0.16</v>
      </c>
      <c r="B41" s="70">
        <v>0.41</v>
      </c>
      <c r="C41" s="70">
        <v>0.66000000000000014</v>
      </c>
      <c r="D41" s="70">
        <v>0.91000000000000036</v>
      </c>
      <c r="E41" s="70">
        <v>1.1700000000000002</v>
      </c>
      <c r="F41" s="70">
        <v>1.4200000000000004</v>
      </c>
      <c r="G41" s="70">
        <v>1.6700000000000006</v>
      </c>
      <c r="H41" s="70">
        <v>1.9200000000000008</v>
      </c>
      <c r="I41" s="70">
        <v>2.1699999999999973</v>
      </c>
      <c r="J41" s="70">
        <v>2.4199999999999919</v>
      </c>
      <c r="K41" s="45">
        <f t="shared" si="4"/>
        <v>5334.4933333333329</v>
      </c>
      <c r="L41" s="45" t="str">
        <f t="shared" si="4"/>
        <v/>
      </c>
      <c r="M41" s="45">
        <f t="shared" si="4"/>
        <v>3879.2920000000004</v>
      </c>
      <c r="N41" s="45" t="str">
        <f t="shared" si="4"/>
        <v/>
      </c>
      <c r="O41" s="45" t="str">
        <f t="shared" si="4"/>
        <v/>
      </c>
      <c r="P41" s="45" t="str">
        <f t="shared" si="4"/>
        <v/>
      </c>
      <c r="Q41" s="45">
        <f t="shared" si="4"/>
        <v>68783.846666666694</v>
      </c>
      <c r="R41" s="45">
        <f t="shared" si="4"/>
        <v>152481.00000000009</v>
      </c>
      <c r="S41" s="45" t="str">
        <f t="shared" si="4"/>
        <v/>
      </c>
      <c r="T41" s="45" t="str">
        <f t="shared" si="4"/>
        <v/>
      </c>
      <c r="U41" s="286" t="s">
        <v>2622</v>
      </c>
      <c r="V41" s="286"/>
      <c r="W41" s="119">
        <v>916</v>
      </c>
      <c r="X41" s="143">
        <f>IFERROR(IF(AND(X37,X39,X40)="","",SUM(X37,X39,X40)),"")</f>
        <v>200000</v>
      </c>
      <c r="Y41" s="143" t="str">
        <f t="shared" ref="Y41:AD41" si="5">IFERROR(IF(AND(Y37,Y39,Y40)="","",SUM(Y37,Y39,Y40)),"")</f>
        <v/>
      </c>
      <c r="Z41" s="143">
        <f t="shared" si="5"/>
        <v>29376</v>
      </c>
      <c r="AA41" s="143" t="str">
        <f t="shared" si="5"/>
        <v/>
      </c>
      <c r="AB41" s="143" t="str">
        <f t="shared" si="5"/>
        <v/>
      </c>
      <c r="AC41" s="143" t="str">
        <f t="shared" si="5"/>
        <v/>
      </c>
      <c r="AD41" s="143">
        <f t="shared" si="5"/>
        <v>247118</v>
      </c>
      <c r="AE41" s="143">
        <f>IFERROR(IF(AND(X41,Y41,Z41,AA41,AB41,AC41,AD41)="","",SUM(X41,Y41,Z41,AA41,AB41,AC41,AD41)),"")</f>
        <v>476494</v>
      </c>
      <c r="AF41" s="143" t="str">
        <f>IFERROR(IF(AND(AF37,AF39,AF40)="","",SUM(AF37,AF39,AF40)),"")</f>
        <v/>
      </c>
      <c r="AG41" s="144" t="str">
        <f>IFERROR(IF(AND(AE41,AF41)="","",IF(#REF!="Konsolidovani",SUM(AE41,AF41),"")),"")</f>
        <v/>
      </c>
    </row>
    <row r="42" spans="1:33" s="71" customFormat="1" ht="28.5" customHeight="1" x14ac:dyDescent="0.3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130"/>
      <c r="V42" s="131"/>
      <c r="W42" s="137"/>
      <c r="X42" s="138"/>
      <c r="Y42" s="138"/>
      <c r="Z42" s="138"/>
      <c r="AA42" s="138"/>
      <c r="AB42" s="138"/>
      <c r="AC42" s="138"/>
      <c r="AD42" s="138"/>
      <c r="AE42" s="138"/>
      <c r="AF42" s="138"/>
      <c r="AG42" s="139"/>
    </row>
    <row r="43" spans="1:33" s="71" customFormat="1" ht="28.5" customHeight="1" x14ac:dyDescent="0.3">
      <c r="A43" s="70">
        <v>0.17</v>
      </c>
      <c r="B43" s="70">
        <v>0.42</v>
      </c>
      <c r="C43" s="70">
        <v>0.67000000000000015</v>
      </c>
      <c r="D43" s="70">
        <v>0.92000000000000037</v>
      </c>
      <c r="E43" s="70">
        <v>1.1800000000000002</v>
      </c>
      <c r="F43" s="70">
        <v>1.4300000000000004</v>
      </c>
      <c r="G43" s="70">
        <v>1.6800000000000006</v>
      </c>
      <c r="H43" s="70">
        <v>1.9300000000000008</v>
      </c>
      <c r="I43" s="70">
        <v>2.1799999999999971</v>
      </c>
      <c r="J43" s="70">
        <v>2.4299999999999917</v>
      </c>
      <c r="K43" s="45" t="str">
        <f t="shared" si="4"/>
        <v/>
      </c>
      <c r="L43" s="45" t="str">
        <f t="shared" si="4"/>
        <v/>
      </c>
      <c r="M43" s="45" t="str">
        <f t="shared" si="4"/>
        <v/>
      </c>
      <c r="N43" s="45" t="str">
        <f t="shared" si="4"/>
        <v/>
      </c>
      <c r="O43" s="45" t="str">
        <f t="shared" si="4"/>
        <v/>
      </c>
      <c r="P43" s="45" t="str">
        <f t="shared" si="4"/>
        <v/>
      </c>
      <c r="Q43" s="45">
        <f t="shared" si="4"/>
        <v>37925.600000000013</v>
      </c>
      <c r="R43" s="45">
        <f t="shared" si="4"/>
        <v>43569.141666666685</v>
      </c>
      <c r="S43" s="45" t="str">
        <f t="shared" si="4"/>
        <v/>
      </c>
      <c r="T43" s="45" t="str">
        <f t="shared" si="4"/>
        <v/>
      </c>
      <c r="U43" s="283" t="s">
        <v>2530</v>
      </c>
      <c r="V43" s="283"/>
      <c r="W43" s="128">
        <v>917</v>
      </c>
      <c r="X43" s="129"/>
      <c r="Y43" s="129"/>
      <c r="Z43" s="129"/>
      <c r="AA43" s="129"/>
      <c r="AB43" s="129"/>
      <c r="AC43" s="129"/>
      <c r="AD43" s="129">
        <v>135439</v>
      </c>
      <c r="AE43" s="144">
        <f>IFERROR(IF(AND(X43,Y43,Z43,AA43,AB43,AC43,AD43)="","",SUM(X43,Y43,Z43,AA43,AB43,AC43,AD43)),"")</f>
        <v>135439</v>
      </c>
      <c r="AF43" s="129"/>
      <c r="AG43" s="144" t="str">
        <f>IFERROR(IF(AND(AE43,AF43)="","",IF(#REF!="Konsolidovani",SUM(AE43,AF43),"")),"")</f>
        <v/>
      </c>
    </row>
    <row r="44" spans="1:33" s="71" customFormat="1" ht="28.5" customHeight="1" x14ac:dyDescent="0.3">
      <c r="A44" s="70">
        <v>0.18</v>
      </c>
      <c r="B44" s="70">
        <v>0.43</v>
      </c>
      <c r="C44" s="70">
        <v>0.68000000000000016</v>
      </c>
      <c r="D44" s="70">
        <v>0.93000000000000038</v>
      </c>
      <c r="E44" s="70">
        <v>1.1900000000000002</v>
      </c>
      <c r="F44" s="70">
        <v>1.4400000000000004</v>
      </c>
      <c r="G44" s="70">
        <v>1.6900000000000006</v>
      </c>
      <c r="H44" s="70">
        <v>1.9400000000000008</v>
      </c>
      <c r="I44" s="70">
        <v>2.1899999999999968</v>
      </c>
      <c r="J44" s="70">
        <v>2.4399999999999915</v>
      </c>
      <c r="K44" s="45" t="str">
        <f t="shared" si="4"/>
        <v/>
      </c>
      <c r="L44" s="45" t="str">
        <f t="shared" si="4"/>
        <v/>
      </c>
      <c r="M44" s="45" t="str">
        <f t="shared" si="4"/>
        <v/>
      </c>
      <c r="N44" s="45" t="str">
        <f t="shared" si="4"/>
        <v/>
      </c>
      <c r="O44" s="45" t="str">
        <f t="shared" si="4"/>
        <v/>
      </c>
      <c r="P44" s="45" t="str">
        <f t="shared" si="4"/>
        <v/>
      </c>
      <c r="Q44" s="45" t="str">
        <f t="shared" si="4"/>
        <v/>
      </c>
      <c r="R44" s="45" t="str">
        <f t="shared" si="4"/>
        <v/>
      </c>
      <c r="S44" s="45" t="str">
        <f t="shared" si="4"/>
        <v/>
      </c>
      <c r="T44" s="45" t="str">
        <f t="shared" si="4"/>
        <v/>
      </c>
      <c r="U44" s="283" t="s">
        <v>2531</v>
      </c>
      <c r="V44" s="283"/>
      <c r="W44" s="128">
        <v>918</v>
      </c>
      <c r="X44" s="129"/>
      <c r="Y44" s="129"/>
      <c r="Z44" s="129"/>
      <c r="AA44" s="129"/>
      <c r="AB44" s="129"/>
      <c r="AC44" s="129"/>
      <c r="AD44" s="129"/>
      <c r="AE44" s="144" t="str">
        <f>IFERROR(IF(AND(X44,Y44,Z44,AA44,AB44,AC44,AD44)="","",SUM(X44,Y44,Z44,AA44,AB44,AC44,AD44)),"")</f>
        <v/>
      </c>
      <c r="AF44" s="129"/>
      <c r="AG44" s="144" t="str">
        <f>IFERROR(IF(AND(AE44,AF44)="","",IF(#REF!="Konsolidovani",SUM(AE44,AF44),"")),"")</f>
        <v/>
      </c>
    </row>
    <row r="45" spans="1:33" s="71" customFormat="1" ht="28.5" customHeight="1" x14ac:dyDescent="0.3">
      <c r="A45" s="70">
        <v>0.19</v>
      </c>
      <c r="B45" s="70">
        <v>0.44</v>
      </c>
      <c r="C45" s="70">
        <v>0.69000000000000017</v>
      </c>
      <c r="D45" s="70">
        <v>0.94000000000000039</v>
      </c>
      <c r="E45" s="70">
        <v>1.2000000000000002</v>
      </c>
      <c r="F45" s="70">
        <v>1.4500000000000004</v>
      </c>
      <c r="G45" s="70">
        <v>1.7000000000000006</v>
      </c>
      <c r="H45" s="70">
        <v>1.9500000000000008</v>
      </c>
      <c r="I45" s="70">
        <v>2.1999999999999966</v>
      </c>
      <c r="J45" s="70">
        <v>2.4499999999999913</v>
      </c>
      <c r="K45" s="45" t="str">
        <f t="shared" si="4"/>
        <v/>
      </c>
      <c r="L45" s="45" t="str">
        <f t="shared" si="4"/>
        <v/>
      </c>
      <c r="M45" s="45" t="str">
        <f t="shared" si="4"/>
        <v/>
      </c>
      <c r="N45" s="45" t="str">
        <f t="shared" si="4"/>
        <v/>
      </c>
      <c r="O45" s="45" t="str">
        <f t="shared" si="4"/>
        <v/>
      </c>
      <c r="P45" s="45" t="str">
        <f t="shared" si="4"/>
        <v/>
      </c>
      <c r="Q45" s="45">
        <f t="shared" si="4"/>
        <v>38377.083333333343</v>
      </c>
      <c r="R45" s="45">
        <f t="shared" si="4"/>
        <v>44020.625000000015</v>
      </c>
      <c r="S45" s="45" t="str">
        <f t="shared" si="4"/>
        <v/>
      </c>
      <c r="T45" s="45" t="str">
        <f t="shared" si="4"/>
        <v/>
      </c>
      <c r="U45" s="286" t="s">
        <v>2532</v>
      </c>
      <c r="V45" s="283"/>
      <c r="W45" s="119">
        <v>919</v>
      </c>
      <c r="X45" s="143" t="str">
        <f t="shared" ref="X45:AD45" si="6">IFERROR(IF(AND(X43,X44)="","",SUM(X43,X44)),"")</f>
        <v/>
      </c>
      <c r="Y45" s="143" t="str">
        <f t="shared" si="6"/>
        <v/>
      </c>
      <c r="Z45" s="143" t="str">
        <f t="shared" si="6"/>
        <v/>
      </c>
      <c r="AA45" s="143" t="str">
        <f t="shared" si="6"/>
        <v/>
      </c>
      <c r="AB45" s="143" t="str">
        <f t="shared" si="6"/>
        <v/>
      </c>
      <c r="AC45" s="143" t="str">
        <f t="shared" si="6"/>
        <v/>
      </c>
      <c r="AD45" s="143">
        <f t="shared" si="6"/>
        <v>135439</v>
      </c>
      <c r="AE45" s="143">
        <f>IFERROR(IF(AND(X45,Y45,Z45,AA45,AB45,AC45,AD45)="","",SUM(X45,Y45,Z45,AA45,AB45,AC45,AD45)),"")</f>
        <v>135439</v>
      </c>
      <c r="AF45" s="143" t="str">
        <f>IFERROR(IF(AND(AF43,AF44)="","",SUM(AF43,AF44)),"")</f>
        <v/>
      </c>
      <c r="AG45" s="144" t="str">
        <f>IFERROR(IF(AND(AE45,AF45)="","",IF(#REF!="Konsolidovani",SUM(AE45,AF45),"")),"")</f>
        <v/>
      </c>
    </row>
    <row r="46" spans="1:33" s="71" customFormat="1" ht="28.5" customHeight="1" x14ac:dyDescent="0.3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135"/>
      <c r="V46" s="136"/>
      <c r="W46" s="137"/>
      <c r="X46" s="138"/>
      <c r="Y46" s="138"/>
      <c r="Z46" s="138"/>
      <c r="AA46" s="138"/>
      <c r="AB46" s="138"/>
      <c r="AC46" s="138"/>
      <c r="AD46" s="138"/>
      <c r="AE46" s="138"/>
      <c r="AF46" s="138"/>
      <c r="AG46" s="139"/>
    </row>
    <row r="47" spans="1:33" s="71" customFormat="1" ht="28.5" customHeight="1" x14ac:dyDescent="0.3">
      <c r="A47" s="70">
        <v>0.2</v>
      </c>
      <c r="B47" s="70">
        <v>0.45</v>
      </c>
      <c r="C47" s="70">
        <v>0.70000000000000018</v>
      </c>
      <c r="D47" s="70">
        <v>0.9500000000000004</v>
      </c>
      <c r="E47" s="70">
        <v>1.2100000000000002</v>
      </c>
      <c r="F47" s="70">
        <v>1.4600000000000004</v>
      </c>
      <c r="G47" s="70">
        <v>1.7100000000000006</v>
      </c>
      <c r="H47" s="70">
        <v>1.9600000000000009</v>
      </c>
      <c r="I47" s="70">
        <v>2.2099999999999964</v>
      </c>
      <c r="J47" s="70">
        <v>2.4599999999999911</v>
      </c>
      <c r="K47" s="45" t="str">
        <f t="shared" si="4"/>
        <v/>
      </c>
      <c r="L47" s="45" t="str">
        <f t="shared" si="4"/>
        <v/>
      </c>
      <c r="M47" s="45" t="str">
        <f t="shared" si="4"/>
        <v/>
      </c>
      <c r="N47" s="45" t="str">
        <f t="shared" si="4"/>
        <v/>
      </c>
      <c r="O47" s="45" t="str">
        <f t="shared" si="4"/>
        <v/>
      </c>
      <c r="P47" s="45" t="str">
        <f t="shared" si="4"/>
        <v/>
      </c>
      <c r="Q47" s="45" t="str">
        <f t="shared" si="4"/>
        <v/>
      </c>
      <c r="R47" s="45" t="str">
        <f t="shared" si="4"/>
        <v/>
      </c>
      <c r="S47" s="45" t="str">
        <f t="shared" si="4"/>
        <v/>
      </c>
      <c r="T47" s="45" t="str">
        <f t="shared" si="4"/>
        <v/>
      </c>
      <c r="U47" s="283" t="s">
        <v>2533</v>
      </c>
      <c r="V47" s="283"/>
      <c r="W47" s="128">
        <v>920</v>
      </c>
      <c r="X47" s="129"/>
      <c r="Y47" s="129"/>
      <c r="Z47" s="129"/>
      <c r="AA47" s="129"/>
      <c r="AB47" s="129"/>
      <c r="AC47" s="129"/>
      <c r="AD47" s="129"/>
      <c r="AE47" s="144" t="str">
        <f>IFERROR(IF(AND(X47,Y47,Z47,AA47,AB47,AC47,AD47)="","",SUM(X47,Y47,Z47,AA47,AB47,AC47,AD47)),"")</f>
        <v/>
      </c>
      <c r="AF47" s="129"/>
      <c r="AG47" s="144" t="str">
        <f>IFERROR(IF(AND(AE47,AF47)="","",IF(#REF!="Konsolidovani",SUM(AE47,AF47),"")),"")</f>
        <v/>
      </c>
    </row>
    <row r="48" spans="1:33" s="71" customFormat="1" ht="28.5" customHeight="1" x14ac:dyDescent="0.3">
      <c r="A48" s="70">
        <v>0.21</v>
      </c>
      <c r="B48" s="70">
        <v>0.46</v>
      </c>
      <c r="C48" s="70">
        <v>0.71000000000000019</v>
      </c>
      <c r="D48" s="70">
        <v>0.96000000000000041</v>
      </c>
      <c r="E48" s="70">
        <v>1.2200000000000002</v>
      </c>
      <c r="F48" s="70">
        <v>1.4700000000000004</v>
      </c>
      <c r="G48" s="70">
        <v>1.7200000000000006</v>
      </c>
      <c r="H48" s="70">
        <v>1.9700000000000009</v>
      </c>
      <c r="I48" s="70">
        <v>2.2199999999999962</v>
      </c>
      <c r="J48" s="70">
        <v>2.4699999999999909</v>
      </c>
      <c r="K48" s="45" t="str">
        <f t="shared" si="4"/>
        <v/>
      </c>
      <c r="L48" s="45" t="str">
        <f t="shared" si="4"/>
        <v/>
      </c>
      <c r="M48" s="45" t="str">
        <f t="shared" si="4"/>
        <v/>
      </c>
      <c r="N48" s="45" t="str">
        <f t="shared" si="4"/>
        <v/>
      </c>
      <c r="O48" s="45" t="str">
        <f t="shared" si="4"/>
        <v/>
      </c>
      <c r="P48" s="45" t="str">
        <f t="shared" si="4"/>
        <v/>
      </c>
      <c r="Q48" s="45" t="str">
        <f t="shared" si="4"/>
        <v/>
      </c>
      <c r="R48" s="45" t="str">
        <f t="shared" si="4"/>
        <v/>
      </c>
      <c r="S48" s="45" t="str">
        <f t="shared" si="4"/>
        <v/>
      </c>
      <c r="T48" s="45" t="str">
        <f t="shared" si="4"/>
        <v/>
      </c>
      <c r="U48" s="283" t="s">
        <v>2534</v>
      </c>
      <c r="V48" s="283"/>
      <c r="W48" s="128">
        <v>921</v>
      </c>
      <c r="X48" s="129"/>
      <c r="Y48" s="129"/>
      <c r="Z48" s="129"/>
      <c r="AA48" s="129"/>
      <c r="AB48" s="129"/>
      <c r="AC48" s="129"/>
      <c r="AD48" s="129"/>
      <c r="AE48" s="144" t="str">
        <f>IFERROR(IF(AND(X48,Y48,Z48,AA48,AB48,AC48,AD48)="","",SUM(X48,Y48,Z48,AA48,AB48,AC48,AD48)),"")</f>
        <v/>
      </c>
      <c r="AF48" s="129"/>
      <c r="AG48" s="144" t="str">
        <f>IFERROR(IF(AND(AE48,AF48)="","",IF(#REF!="Konsolidovani",SUM(AE48,AF48),"")),"")</f>
        <v/>
      </c>
    </row>
    <row r="49" spans="1:33" s="71" customFormat="1" ht="28.5" customHeight="1" x14ac:dyDescent="0.3">
      <c r="A49" s="70">
        <v>0.22</v>
      </c>
      <c r="B49" s="70">
        <v>0.47</v>
      </c>
      <c r="C49" s="70">
        <v>0.7200000000000002</v>
      </c>
      <c r="D49" s="70">
        <v>0.97000000000000042</v>
      </c>
      <c r="E49" s="70">
        <v>1.2300000000000002</v>
      </c>
      <c r="F49" s="70">
        <v>1.4800000000000004</v>
      </c>
      <c r="G49" s="70">
        <v>1.7300000000000006</v>
      </c>
      <c r="H49" s="70">
        <v>1.9800000000000009</v>
      </c>
      <c r="I49" s="70">
        <v>2.229999999999996</v>
      </c>
      <c r="J49" s="70">
        <v>2.4799999999999907</v>
      </c>
      <c r="K49" s="45" t="str">
        <f t="shared" si="4"/>
        <v/>
      </c>
      <c r="L49" s="45" t="str">
        <f t="shared" si="4"/>
        <v/>
      </c>
      <c r="M49" s="45" t="str">
        <f t="shared" si="4"/>
        <v/>
      </c>
      <c r="N49" s="45" t="str">
        <f t="shared" si="4"/>
        <v/>
      </c>
      <c r="O49" s="45" t="str">
        <f t="shared" si="4"/>
        <v/>
      </c>
      <c r="P49" s="45" t="str">
        <f t="shared" si="4"/>
        <v/>
      </c>
      <c r="Q49" s="45">
        <f t="shared" si="4"/>
        <v>50891.833333333358</v>
      </c>
      <c r="R49" s="45">
        <f t="shared" si="4"/>
        <v>58246.000000000029</v>
      </c>
      <c r="S49" s="45" t="str">
        <f t="shared" si="4"/>
        <v/>
      </c>
      <c r="T49" s="45" t="str">
        <f t="shared" si="4"/>
        <v/>
      </c>
      <c r="U49" s="283" t="s">
        <v>2535</v>
      </c>
      <c r="V49" s="283"/>
      <c r="W49" s="128">
        <v>922</v>
      </c>
      <c r="X49" s="129"/>
      <c r="Y49" s="129"/>
      <c r="Z49" s="129"/>
      <c r="AA49" s="129"/>
      <c r="AB49" s="129"/>
      <c r="AC49" s="129"/>
      <c r="AD49" s="129">
        <v>176494</v>
      </c>
      <c r="AE49" s="144">
        <f>IFERROR(IF(AND(X49,Y49,Z49,AA49,AB49,AC49,AD49)="","",SUM(X49,Y49,Z49,AA49,AB49,AC49,AD49)),"")</f>
        <v>176494</v>
      </c>
      <c r="AF49" s="129"/>
      <c r="AG49" s="144" t="str">
        <f>IFERROR(IF(AND(AE49,AF49)="","",IF(#REF!="Konsolidovani",SUM(AE49,AF49),"")),"")</f>
        <v/>
      </c>
    </row>
    <row r="50" spans="1:33" s="71" customFormat="1" ht="28.5" customHeight="1" x14ac:dyDescent="0.3">
      <c r="A50" s="70">
        <v>0.23</v>
      </c>
      <c r="B50" s="70">
        <v>0.48</v>
      </c>
      <c r="C50" s="70">
        <v>0.7300000000000002</v>
      </c>
      <c r="D50" s="70">
        <v>0.98000000000000043</v>
      </c>
      <c r="E50" s="70">
        <v>1.2400000000000002</v>
      </c>
      <c r="F50" s="70">
        <v>1.4900000000000004</v>
      </c>
      <c r="G50" s="70">
        <v>1.7400000000000007</v>
      </c>
      <c r="H50" s="70">
        <v>1.9900000000000009</v>
      </c>
      <c r="I50" s="70">
        <v>2.2399999999999958</v>
      </c>
      <c r="J50" s="70">
        <v>2.4899999999999904</v>
      </c>
      <c r="K50" s="45" t="str">
        <f t="shared" si="4"/>
        <v/>
      </c>
      <c r="L50" s="45" t="str">
        <f t="shared" si="4"/>
        <v/>
      </c>
      <c r="M50" s="45">
        <f t="shared" si="4"/>
        <v>10312.834000000003</v>
      </c>
      <c r="N50" s="45" t="str">
        <f t="shared" si="4"/>
        <v/>
      </c>
      <c r="O50" s="45" t="str">
        <f t="shared" si="4"/>
        <v/>
      </c>
      <c r="P50" s="45" t="str">
        <f t="shared" si="4"/>
        <v/>
      </c>
      <c r="Q50" s="45">
        <f t="shared" si="4"/>
        <v>20483.700000000012</v>
      </c>
      <c r="R50" s="45">
        <f t="shared" si="4"/>
        <v>2.9900000000000011</v>
      </c>
      <c r="S50" s="45" t="str">
        <f t="shared" si="4"/>
        <v/>
      </c>
      <c r="T50" s="45" t="str">
        <f t="shared" si="4"/>
        <v/>
      </c>
      <c r="U50" s="127" t="s">
        <v>2536</v>
      </c>
      <c r="V50" s="127"/>
      <c r="W50" s="128">
        <v>923</v>
      </c>
      <c r="X50" s="129"/>
      <c r="Y50" s="129"/>
      <c r="Z50" s="129">
        <v>70624</v>
      </c>
      <c r="AA50" s="129"/>
      <c r="AB50" s="129"/>
      <c r="AC50" s="129"/>
      <c r="AD50" s="129">
        <v>-70624</v>
      </c>
      <c r="AE50" s="144">
        <f>IFERROR(IF(AND(X50,Y50,Z50,AA50,AB50,AC50,AD50)="","",SUM(X50,Y50,Z50,AA50,AB50,AC50,AD50)),"")</f>
        <v>0</v>
      </c>
      <c r="AF50" s="129"/>
      <c r="AG50" s="144" t="str">
        <f>IFERROR(IF(AND(AE50,AF50)="","",IF(#REF!="Konsolidovani",SUM(AE50,AF50),"")),"")</f>
        <v/>
      </c>
    </row>
    <row r="51" spans="1:33" s="71" customFormat="1" ht="28.5" customHeight="1" x14ac:dyDescent="0.3">
      <c r="A51" s="70">
        <v>0.24</v>
      </c>
      <c r="B51" s="70">
        <v>0.49</v>
      </c>
      <c r="C51" s="70">
        <v>0.74000000000000021</v>
      </c>
      <c r="D51" s="70">
        <v>0.99000000000000044</v>
      </c>
      <c r="E51" s="70">
        <v>1.2500000000000002</v>
      </c>
      <c r="F51" s="70">
        <v>1.5000000000000004</v>
      </c>
      <c r="G51" s="70">
        <v>1.7500000000000007</v>
      </c>
      <c r="H51" s="70">
        <v>2.0000000000000009</v>
      </c>
      <c r="I51" s="70">
        <v>2.2499999999999956</v>
      </c>
      <c r="J51" s="70">
        <v>2.4999999999999902</v>
      </c>
      <c r="K51" s="45" t="str">
        <f t="shared" si="4"/>
        <v/>
      </c>
      <c r="L51" s="45" t="str">
        <f t="shared" si="4"/>
        <v/>
      </c>
      <c r="M51" s="45" t="str">
        <f t="shared" si="4"/>
        <v/>
      </c>
      <c r="N51" s="45" t="str">
        <f t="shared" si="4"/>
        <v/>
      </c>
      <c r="O51" s="45" t="str">
        <f t="shared" si="4"/>
        <v/>
      </c>
      <c r="P51" s="45" t="str">
        <f t="shared" si="4"/>
        <v/>
      </c>
      <c r="Q51" s="45" t="str">
        <f t="shared" si="4"/>
        <v/>
      </c>
      <c r="R51" s="45" t="str">
        <f t="shared" si="4"/>
        <v/>
      </c>
      <c r="S51" s="45" t="str">
        <f t="shared" si="4"/>
        <v/>
      </c>
      <c r="T51" s="45" t="str">
        <f t="shared" si="4"/>
        <v/>
      </c>
      <c r="U51" s="127" t="s">
        <v>2537</v>
      </c>
      <c r="V51" s="127"/>
      <c r="W51" s="128">
        <v>924</v>
      </c>
      <c r="X51" s="129"/>
      <c r="Y51" s="129"/>
      <c r="Z51" s="129"/>
      <c r="AA51" s="129"/>
      <c r="AB51" s="129"/>
      <c r="AC51" s="129"/>
      <c r="AD51" s="129"/>
      <c r="AE51" s="144" t="str">
        <f>IFERROR(IF(AND(X51,Y51,Z51,AA51,AB51,AC51,AD51)="","",SUM(X51,Y51,Z51,AA51,AB51,AC51,AD51)),"")</f>
        <v/>
      </c>
      <c r="AF51" s="129"/>
      <c r="AG51" s="144" t="str">
        <f>IFERROR(IF(AND(AE51,AF51)="","",IF(#REF!="Konsolidovani",SUM(AE51,AF51),"")),"")</f>
        <v/>
      </c>
    </row>
    <row r="52" spans="1:33" s="71" customFormat="1" ht="28.5" customHeight="1" x14ac:dyDescent="0.3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135"/>
      <c r="V52" s="136"/>
      <c r="W52" s="137"/>
      <c r="X52" s="138"/>
      <c r="Y52" s="138"/>
      <c r="Z52" s="138"/>
      <c r="AA52" s="138"/>
      <c r="AB52" s="138"/>
      <c r="AC52" s="138"/>
      <c r="AD52" s="138"/>
      <c r="AE52" s="138"/>
      <c r="AF52" s="138"/>
      <c r="AG52" s="139"/>
    </row>
    <row r="53" spans="1:33" s="72" customFormat="1" ht="28.5" customHeight="1" x14ac:dyDescent="0.3">
      <c r="A53" s="70">
        <v>0.25</v>
      </c>
      <c r="B53" s="70">
        <v>0.5</v>
      </c>
      <c r="C53" s="70">
        <v>0.75000000000000022</v>
      </c>
      <c r="D53" s="70">
        <v>1.01</v>
      </c>
      <c r="E53" s="70">
        <v>1.2600000000000002</v>
      </c>
      <c r="F53" s="70">
        <v>1.5100000000000005</v>
      </c>
      <c r="G53" s="70">
        <v>1.7600000000000007</v>
      </c>
      <c r="H53" s="70">
        <v>2.0100000000000007</v>
      </c>
      <c r="I53" s="70">
        <v>2.2599999999999953</v>
      </c>
      <c r="J53" s="70">
        <v>2.50999999999999</v>
      </c>
      <c r="K53" s="103">
        <f t="shared" si="4"/>
        <v>8334.5833333333339</v>
      </c>
      <c r="L53" s="103" t="str">
        <f t="shared" si="4"/>
        <v/>
      </c>
      <c r="M53" s="103">
        <f t="shared" si="4"/>
        <v>12501.750000000005</v>
      </c>
      <c r="N53" s="103" t="str">
        <f t="shared" si="4"/>
        <v/>
      </c>
      <c r="O53" s="103" t="str">
        <f t="shared" si="4"/>
        <v/>
      </c>
      <c r="P53" s="103" t="str">
        <f t="shared" si="4"/>
        <v/>
      </c>
      <c r="Q53" s="103">
        <f t="shared" si="4"/>
        <v>39731.533333333355</v>
      </c>
      <c r="R53" s="103">
        <f t="shared" si="4"/>
        <v>145875.07500000004</v>
      </c>
      <c r="S53" s="103" t="str">
        <f t="shared" si="4"/>
        <v/>
      </c>
      <c r="T53" s="103" t="str">
        <f t="shared" si="4"/>
        <v/>
      </c>
      <c r="U53" s="285" t="s">
        <v>2618</v>
      </c>
      <c r="V53" s="285"/>
      <c r="W53" s="119">
        <v>925</v>
      </c>
      <c r="X53" s="143">
        <f>IFERROR(IF(AND(X41,X45,X47,X48,X49,X50,X51)="","",SUM(X41,X45,X47)-SUM(X48)-SUM(X49)+SUM(X50,X51)),"")</f>
        <v>200000</v>
      </c>
      <c r="Y53" s="143" t="str">
        <f>IFERROR(IF(AND(Y41,Y45,Y47,Y48,Y49,Y50,Y51)="","",SUM(Y41,Y45,Y47)-SUM(Y48)-SUM(Y49)+SUM(Y50,Y51)),"")</f>
        <v/>
      </c>
      <c r="Z53" s="143">
        <f t="shared" ref="Z53:AD53" si="7">IFERROR(IF(AND(Z41,Z45,Z47,Z48,Z49,Z50,Z51)="","",SUM(Z41,Z45,Z47)-SUM(Z48)-SUM(Z49)+SUM(Z50,Z51)),"")</f>
        <v>100000</v>
      </c>
      <c r="AA53" s="143" t="str">
        <f t="shared" si="7"/>
        <v/>
      </c>
      <c r="AB53" s="143" t="str">
        <f t="shared" si="7"/>
        <v/>
      </c>
      <c r="AC53" s="143" t="str">
        <f t="shared" si="7"/>
        <v/>
      </c>
      <c r="AD53" s="143">
        <f t="shared" si="7"/>
        <v>135439</v>
      </c>
      <c r="AE53" s="143">
        <f>IFERROR(IF(AND(X53,Y53,Z53,AA53,AB53,AC53,AD53)="","",SUM(X53,Y53,Z53,AA53,AB53,AC53,AD53)),"")</f>
        <v>435439</v>
      </c>
      <c r="AF53" s="143" t="str">
        <f>IFERROR(IF(AND(AF41,AF45,AF47,AF48,AF49,AF50,AF51)="","",SUM(AF41,AF45,AF47)-SUM(AF48)-SUM(AF49)+SUM(AF50,AF51)),"")</f>
        <v/>
      </c>
      <c r="AG53" s="143" t="str">
        <f>IFERROR(IF(AND(AE53,AF53)="","",IF(#REF!="Konsolidovani",SUM(AE53,AF53),"")),"")</f>
        <v/>
      </c>
    </row>
    <row r="54" spans="1:33" ht="19.5" customHeight="1" x14ac:dyDescent="0.35">
      <c r="K54" s="239">
        <f>IF(ISERROR(ABS(LOG(ABS(SUM(K22:K53)),EXP(3)))),"",ABS(LOG(ABS(SUM(K22:K53)),EXP(3))))</f>
        <v>3.2956548770400391</v>
      </c>
      <c r="L54" s="239" t="str">
        <f t="shared" ref="L54:T54" si="8">IF(ISERROR(ABS(LOG(ABS(SUM(L22:L53)),EXP(3)))),"",ABS(LOG(ABS(SUM(L22:L53)),EXP(3))))</f>
        <v/>
      </c>
      <c r="M54" s="239">
        <f t="shared" si="8"/>
        <v>3.4778656543805035</v>
      </c>
      <c r="N54" s="239" t="str">
        <f t="shared" si="8"/>
        <v/>
      </c>
      <c r="O54" s="239" t="str">
        <f t="shared" si="8"/>
        <v/>
      </c>
      <c r="P54" s="239" t="str">
        <f t="shared" si="8"/>
        <v/>
      </c>
      <c r="Q54" s="239">
        <f t="shared" si="8"/>
        <v>4.3598521129958119</v>
      </c>
      <c r="R54" s="239">
        <f t="shared" si="8"/>
        <v>4.5628257679250463</v>
      </c>
      <c r="S54" s="239" t="str">
        <f t="shared" si="8"/>
        <v/>
      </c>
      <c r="T54" s="239" t="str">
        <f t="shared" si="8"/>
        <v/>
      </c>
      <c r="U54" s="73"/>
      <c r="V54" s="73"/>
      <c r="W54" s="74"/>
      <c r="X54" s="75"/>
      <c r="Y54" s="75"/>
      <c r="Z54" s="75"/>
      <c r="AA54" s="75"/>
      <c r="AB54" s="75"/>
      <c r="AC54" s="75"/>
      <c r="AD54" s="75"/>
      <c r="AE54" s="76"/>
      <c r="AF54" s="75"/>
      <c r="AG54" s="75"/>
    </row>
    <row r="55" spans="1:33" ht="12.75" customHeight="1" x14ac:dyDescent="0.35"/>
    <row r="56" spans="1:33" x14ac:dyDescent="0.35">
      <c r="U56" s="262" t="s">
        <v>2149</v>
      </c>
      <c r="AF56" s="263" t="s">
        <v>2151</v>
      </c>
      <c r="AG56" s="269" t="s">
        <v>2150</v>
      </c>
    </row>
    <row r="57" spans="1:33" x14ac:dyDescent="0.35">
      <c r="U57" s="287" t="str">
        <f>OP!C45</f>
        <v>Sarajevo, 10.08.2026.</v>
      </c>
      <c r="V57" s="287"/>
      <c r="AG57" s="274" t="str">
        <f>OP!AJ45</f>
        <v>Olja Mujagić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U57:V57"/>
    <mergeCell ref="V3:Y3"/>
    <mergeCell ref="V5:Y5"/>
    <mergeCell ref="V7:Y7"/>
    <mergeCell ref="V9:Y9"/>
    <mergeCell ref="V11:Y11"/>
    <mergeCell ref="U53:V53"/>
    <mergeCell ref="U35:V35"/>
    <mergeCell ref="U37:V37"/>
    <mergeCell ref="U39:V39"/>
    <mergeCell ref="U40:V40"/>
    <mergeCell ref="U41:V41"/>
    <mergeCell ref="U43:V43"/>
    <mergeCell ref="U44:V44"/>
    <mergeCell ref="U45:V45"/>
    <mergeCell ref="U47:V47"/>
    <mergeCell ref="U48:V48"/>
    <mergeCell ref="U49:V49"/>
    <mergeCell ref="U34:V34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13:AG13"/>
    <mergeCell ref="AC7:AG7"/>
    <mergeCell ref="U12:AG12"/>
    <mergeCell ref="V1:X1"/>
    <mergeCell ref="U15:V20"/>
    <mergeCell ref="W15:W20"/>
    <mergeCell ref="X15:AC15"/>
    <mergeCell ref="AD15:AD20"/>
    <mergeCell ref="AE15:AE20"/>
    <mergeCell ref="AG15:AG20"/>
    <mergeCell ref="Y16:Y20"/>
    <mergeCell ref="Z16:Z20"/>
    <mergeCell ref="AA16:AA20"/>
    <mergeCell ref="AB16:AB20"/>
    <mergeCell ref="AC16:AC20"/>
    <mergeCell ref="AF15:AF20"/>
  </mergeCells>
  <conditionalFormatting sqref="U8:U11">
    <cfRule type="containsText" dxfId="17" priority="8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6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 xr:uid="{7F149976-F6E7-4323-9F44-4E3E3914486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  <ignoredErrors>
    <ignoredError sqref="AE25 AE29 AE37 AE41 AE45 AE5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BE3-D4B0-458B-89F9-D96FE0E77753}">
  <sheetPr>
    <tabColor rgb="FF0F932E"/>
  </sheetPr>
  <dimension ref="A1:AIJ60"/>
  <sheetViews>
    <sheetView showGridLines="0" view="pageLayout" topLeftCell="B1" zoomScale="80" zoomScaleNormal="100" zoomScalePageLayoutView="80" workbookViewId="0">
      <selection activeCell="S18" sqref="S18:AQ18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41" t="str">
        <f>BS!E1</f>
        <v>DUF SAFE INVESTMENT d.o.o. Sarajevo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241"/>
      <c r="T1" s="241"/>
      <c r="U1" s="241"/>
      <c r="V1" s="241"/>
      <c r="W1" s="241"/>
      <c r="AA1" s="82"/>
      <c r="AF1" s="80"/>
      <c r="AG1" s="80"/>
      <c r="AH1" s="261"/>
      <c r="AI1" s="80"/>
      <c r="AJ1" s="253"/>
      <c r="AK1" s="292" t="s">
        <v>2541</v>
      </c>
      <c r="AL1" s="293"/>
      <c r="AM1" s="293"/>
      <c r="AN1" s="293"/>
      <c r="AO1" s="293"/>
      <c r="AP1" s="293"/>
      <c r="AQ1" s="293"/>
    </row>
    <row r="2" spans="1:920" s="81" customFormat="1" ht="14.25" customHeight="1" x14ac:dyDescent="0.35">
      <c r="C2" s="266" t="s">
        <v>2539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1"/>
      <c r="AI2" s="80"/>
      <c r="AJ2" s="253"/>
      <c r="AK2" s="325" t="s">
        <v>2584</v>
      </c>
      <c r="AL2" s="325"/>
      <c r="AM2" s="325"/>
      <c r="AN2" s="325"/>
      <c r="AO2" s="325"/>
      <c r="AP2" s="325"/>
      <c r="AQ2" s="325"/>
    </row>
    <row r="3" spans="1:920" s="81" customFormat="1" ht="15" customHeight="1" x14ac:dyDescent="0.35">
      <c r="B3" s="266"/>
      <c r="C3" s="341" t="str">
        <f>BS!E3</f>
        <v>Danijela Ozme 1, SARAJEVO</v>
      </c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266"/>
      <c r="T3" s="266"/>
      <c r="U3" s="266"/>
      <c r="V3" s="266"/>
      <c r="W3" s="266"/>
      <c r="AA3" s="82"/>
      <c r="AF3" s="80"/>
      <c r="AG3" s="80"/>
      <c r="AH3" s="261"/>
      <c r="AI3" s="80"/>
      <c r="AJ3" s="253"/>
      <c r="AK3" s="265"/>
      <c r="AL3" s="264"/>
      <c r="AM3" s="264"/>
      <c r="AN3" s="264"/>
      <c r="AO3" s="264"/>
      <c r="AP3" s="264"/>
      <c r="AQ3" s="264"/>
    </row>
    <row r="4" spans="1:920" s="80" customFormat="1" ht="15" customHeight="1" x14ac:dyDescent="0.35">
      <c r="C4" s="266" t="s">
        <v>2540</v>
      </c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73"/>
      <c r="AD4" s="273"/>
      <c r="AE4" s="273"/>
      <c r="AF4" s="273"/>
      <c r="AG4" s="273"/>
      <c r="AH4" s="273"/>
      <c r="AI4" s="81"/>
      <c r="AJ4" s="253"/>
      <c r="AK4" s="294"/>
      <c r="AL4" s="294"/>
      <c r="AM4" s="294"/>
      <c r="AN4" s="294"/>
      <c r="AO4" s="294"/>
      <c r="AP4" s="294"/>
      <c r="AQ4" s="294"/>
    </row>
    <row r="5" spans="1:920" s="80" customFormat="1" ht="15" customHeight="1" x14ac:dyDescent="0.35">
      <c r="C5" s="315" t="str">
        <f>BS!E5</f>
        <v>66.30</v>
      </c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0"/>
      <c r="AD5" s="260"/>
      <c r="AE5" s="260"/>
      <c r="AF5" s="260"/>
      <c r="AG5" s="260"/>
      <c r="AH5" s="260"/>
      <c r="AI5" s="81"/>
      <c r="AJ5" s="253"/>
      <c r="AK5" s="260"/>
      <c r="AL5" s="260"/>
      <c r="AM5" s="260"/>
      <c r="AN5" s="260"/>
      <c r="AO5" s="260"/>
      <c r="AP5" s="260"/>
      <c r="AQ5" s="260"/>
    </row>
    <row r="6" spans="1:920" s="80" customFormat="1" ht="15" customHeight="1" x14ac:dyDescent="0.35">
      <c r="C6" s="271" t="s">
        <v>7</v>
      </c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0"/>
      <c r="AD6" s="260"/>
      <c r="AE6" s="260"/>
      <c r="AF6" s="260"/>
      <c r="AG6" s="260"/>
      <c r="AH6" s="260"/>
      <c r="AI6" s="81"/>
      <c r="AJ6" s="253"/>
      <c r="AK6" s="260"/>
      <c r="AL6" s="260"/>
      <c r="AM6" s="260"/>
      <c r="AN6" s="260"/>
      <c r="AO6" s="260"/>
      <c r="AP6" s="260"/>
      <c r="AQ6" s="260"/>
    </row>
    <row r="7" spans="1:920" s="80" customFormat="1" ht="15" customHeight="1" x14ac:dyDescent="0.35">
      <c r="C7" s="341" t="str">
        <f>BS!E7</f>
        <v>4203333590002</v>
      </c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0"/>
      <c r="AD7" s="260"/>
      <c r="AE7" s="260"/>
      <c r="AF7" s="260"/>
      <c r="AG7" s="260"/>
      <c r="AH7" s="260"/>
      <c r="AI7" s="81"/>
      <c r="AJ7" s="253"/>
      <c r="AK7" s="260"/>
      <c r="AL7" s="260"/>
      <c r="AM7" s="260"/>
      <c r="AN7" s="260"/>
      <c r="AO7" s="260"/>
      <c r="AP7" s="260"/>
      <c r="AQ7" s="260"/>
    </row>
    <row r="8" spans="1:920" x14ac:dyDescent="0.25">
      <c r="C8" s="271" t="s">
        <v>1970</v>
      </c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</row>
    <row r="9" spans="1:920" x14ac:dyDescent="0.25">
      <c r="C9" s="341" t="str">
        <f>BS!E9</f>
        <v>65-01-0415-24</v>
      </c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41"/>
      <c r="Q9" s="341"/>
      <c r="R9" s="341"/>
    </row>
    <row r="10" spans="1:920" ht="21" customHeight="1" x14ac:dyDescent="0.25">
      <c r="C10" s="271" t="s">
        <v>2544</v>
      </c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</row>
    <row r="11" spans="1:920" s="46" customFormat="1" ht="21" customHeight="1" x14ac:dyDescent="0.3">
      <c r="A11" s="45"/>
      <c r="B11" s="45"/>
      <c r="C11" s="328" t="s">
        <v>2585</v>
      </c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  <c r="AI11" s="329"/>
      <c r="AJ11" s="329"/>
      <c r="AK11" s="329"/>
      <c r="AL11" s="329"/>
      <c r="AM11" s="329"/>
      <c r="AN11" s="329"/>
      <c r="AO11" s="329"/>
      <c r="AP11" s="329"/>
      <c r="AQ11" s="329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</row>
    <row r="12" spans="1:920" s="46" customFormat="1" ht="21" customHeight="1" x14ac:dyDescent="0.3">
      <c r="A12" s="45"/>
      <c r="B12" s="45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</row>
    <row r="13" spans="1:920" x14ac:dyDescent="0.25">
      <c r="C13" s="87"/>
      <c r="AJ13" s="253"/>
    </row>
    <row r="14" spans="1:920" ht="15.75" customHeight="1" x14ac:dyDescent="0.25">
      <c r="C14" s="333" t="s">
        <v>2586</v>
      </c>
      <c r="D14" s="334"/>
      <c r="E14" s="334"/>
      <c r="F14" s="334"/>
      <c r="G14" s="334"/>
      <c r="H14" s="334"/>
      <c r="I14" s="334"/>
      <c r="J14" s="334"/>
      <c r="K14" s="334"/>
      <c r="L14" s="334"/>
      <c r="M14" s="334"/>
      <c r="N14" s="334"/>
      <c r="O14" s="334"/>
      <c r="P14" s="334"/>
      <c r="Q14" s="334"/>
      <c r="R14" s="335"/>
      <c r="S14" s="333" t="s">
        <v>2587</v>
      </c>
      <c r="T14" s="334"/>
      <c r="U14" s="334"/>
      <c r="V14" s="334"/>
      <c r="W14" s="334"/>
      <c r="X14" s="334"/>
      <c r="Y14" s="334"/>
      <c r="Z14" s="334"/>
      <c r="AA14" s="334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5"/>
    </row>
    <row r="15" spans="1:920" x14ac:dyDescent="0.25">
      <c r="C15" s="336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37"/>
      <c r="O15" s="337"/>
      <c r="P15" s="337"/>
      <c r="Q15" s="337"/>
      <c r="R15" s="338"/>
      <c r="S15" s="336"/>
      <c r="T15" s="337"/>
      <c r="U15" s="337"/>
      <c r="V15" s="337"/>
      <c r="W15" s="337"/>
      <c r="X15" s="337"/>
      <c r="Y15" s="337"/>
      <c r="Z15" s="337"/>
      <c r="AA15" s="337"/>
      <c r="AB15" s="337"/>
      <c r="AC15" s="337"/>
      <c r="AD15" s="337"/>
      <c r="AE15" s="337"/>
      <c r="AF15" s="337"/>
      <c r="AG15" s="337"/>
      <c r="AH15" s="337"/>
      <c r="AI15" s="337"/>
      <c r="AJ15" s="337"/>
      <c r="AK15" s="337"/>
      <c r="AL15" s="337"/>
      <c r="AM15" s="337"/>
      <c r="AN15" s="337"/>
      <c r="AO15" s="337"/>
      <c r="AP15" s="337"/>
      <c r="AQ15" s="338"/>
    </row>
    <row r="16" spans="1:920" s="88" customFormat="1" x14ac:dyDescent="0.25">
      <c r="A16" s="77">
        <v>0.01</v>
      </c>
      <c r="B16" s="77" t="str">
        <f>IF(LEN(Y16)=0,"",1+ABS((Y16*A16)/LEN(Y16))+A16)</f>
        <v/>
      </c>
      <c r="C16" s="339"/>
      <c r="D16" s="339"/>
      <c r="E16" s="339"/>
      <c r="F16" s="339"/>
      <c r="G16" s="339"/>
      <c r="H16" s="339"/>
      <c r="I16" s="339"/>
      <c r="J16" s="339"/>
      <c r="K16" s="339"/>
      <c r="L16" s="339"/>
      <c r="M16" s="339"/>
      <c r="N16" s="339"/>
      <c r="O16" s="339"/>
      <c r="P16" s="339"/>
      <c r="Q16" s="339"/>
      <c r="R16" s="339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AJ16" s="327"/>
      <c r="AK16" s="327"/>
      <c r="AL16" s="327"/>
      <c r="AM16" s="327"/>
      <c r="AN16" s="327"/>
      <c r="AO16" s="327"/>
      <c r="AP16" s="327"/>
      <c r="AQ16" s="327"/>
    </row>
    <row r="17" spans="1:43" s="88" customFormat="1" x14ac:dyDescent="0.25">
      <c r="A17" s="77"/>
      <c r="B17" s="77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27"/>
      <c r="T17" s="327"/>
      <c r="U17" s="327"/>
      <c r="V17" s="327"/>
      <c r="W17" s="327"/>
      <c r="X17" s="327"/>
      <c r="Y17" s="327"/>
      <c r="Z17" s="327"/>
      <c r="AA17" s="327"/>
      <c r="AB17" s="327"/>
      <c r="AC17" s="327"/>
      <c r="AD17" s="327"/>
      <c r="AE17" s="327"/>
      <c r="AF17" s="327"/>
      <c r="AG17" s="327"/>
      <c r="AH17" s="327"/>
      <c r="AI17" s="327"/>
      <c r="AJ17" s="327"/>
      <c r="AK17" s="327"/>
      <c r="AL17" s="327"/>
      <c r="AM17" s="327"/>
      <c r="AN17" s="327"/>
      <c r="AO17" s="327"/>
      <c r="AP17" s="327"/>
      <c r="AQ17" s="327"/>
    </row>
    <row r="18" spans="1:43" s="88" customFormat="1" x14ac:dyDescent="0.25">
      <c r="A18" s="77"/>
      <c r="B18" s="77"/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7"/>
      <c r="T18" s="327"/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</row>
    <row r="19" spans="1:43" s="88" customFormat="1" x14ac:dyDescent="0.25">
      <c r="A19" s="77"/>
      <c r="B19" s="77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327"/>
      <c r="AH19" s="327"/>
      <c r="AI19" s="327"/>
      <c r="AJ19" s="327"/>
      <c r="AK19" s="327"/>
      <c r="AL19" s="327"/>
      <c r="AM19" s="327"/>
      <c r="AN19" s="327"/>
      <c r="AO19" s="327"/>
      <c r="AP19" s="327"/>
      <c r="AQ19" s="327"/>
    </row>
    <row r="20" spans="1:43" s="88" customFormat="1" x14ac:dyDescent="0.25">
      <c r="A20" s="77"/>
      <c r="B20" s="77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327"/>
      <c r="AH20" s="327"/>
      <c r="AI20" s="327"/>
      <c r="AJ20" s="327"/>
      <c r="AK20" s="327"/>
      <c r="AL20" s="327"/>
      <c r="AM20" s="327"/>
      <c r="AN20" s="327"/>
      <c r="AO20" s="327"/>
      <c r="AP20" s="327"/>
      <c r="AQ20" s="327"/>
    </row>
    <row r="21" spans="1:43" s="88" customFormat="1" x14ac:dyDescent="0.25">
      <c r="A21" s="77"/>
      <c r="B21" s="77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</row>
    <row r="22" spans="1:43" s="88" customFormat="1" x14ac:dyDescent="0.25">
      <c r="A22" s="77"/>
      <c r="B22" s="77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</row>
    <row r="23" spans="1:43" s="88" customFormat="1" x14ac:dyDescent="0.25">
      <c r="A23" s="77"/>
      <c r="B23" s="77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</row>
    <row r="24" spans="1:43" s="88" customFormat="1" x14ac:dyDescent="0.25">
      <c r="A24" s="77"/>
      <c r="B24" s="77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</row>
    <row r="25" spans="1:43" s="88" customFormat="1" x14ac:dyDescent="0.25">
      <c r="A25" s="77"/>
      <c r="B25" s="77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</row>
    <row r="26" spans="1:43" s="88" customFormat="1" x14ac:dyDescent="0.25">
      <c r="A26" s="77"/>
      <c r="B26" s="77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</row>
    <row r="27" spans="1:43" s="88" customFormat="1" x14ac:dyDescent="0.25">
      <c r="A27" s="77"/>
      <c r="B27" s="77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</row>
    <row r="28" spans="1:43" s="88" customFormat="1" x14ac:dyDescent="0.25">
      <c r="A28" s="77"/>
      <c r="B28" s="77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</row>
    <row r="29" spans="1:43" s="88" customFormat="1" x14ac:dyDescent="0.25">
      <c r="A29" s="77"/>
      <c r="B29" s="77"/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</row>
    <row r="30" spans="1:43" s="88" customFormat="1" x14ac:dyDescent="0.25">
      <c r="A30" s="77"/>
      <c r="B30" s="77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</row>
    <row r="31" spans="1:43" s="88" customFormat="1" x14ac:dyDescent="0.25">
      <c r="A31" s="77"/>
      <c r="B31" s="77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</row>
    <row r="32" spans="1:43" s="88" customFormat="1" x14ac:dyDescent="0.25">
      <c r="A32" s="77"/>
      <c r="B32" s="77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</row>
    <row r="33" spans="1:43" s="88" customFormat="1" x14ac:dyDescent="0.25">
      <c r="A33" s="77"/>
      <c r="B33" s="77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</row>
    <row r="34" spans="1:43" s="88" customFormat="1" x14ac:dyDescent="0.25">
      <c r="A34" s="77"/>
      <c r="B34" s="77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</row>
    <row r="35" spans="1:43" s="88" customFormat="1" x14ac:dyDescent="0.25">
      <c r="A35" s="77"/>
      <c r="B35" s="77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27"/>
      <c r="AP35" s="327"/>
      <c r="AQ35" s="327"/>
    </row>
    <row r="36" spans="1:43" s="88" customFormat="1" x14ac:dyDescent="0.25">
      <c r="A36" s="77"/>
      <c r="B36" s="77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</row>
    <row r="37" spans="1:43" s="88" customFormat="1" x14ac:dyDescent="0.25">
      <c r="A37" s="77"/>
      <c r="B37" s="77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</row>
    <row r="38" spans="1:43" s="88" customFormat="1" x14ac:dyDescent="0.25">
      <c r="A38" s="77"/>
      <c r="B38" s="77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</row>
    <row r="39" spans="1:43" s="88" customFormat="1" x14ac:dyDescent="0.25">
      <c r="A39" s="77"/>
      <c r="B39" s="77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</row>
    <row r="40" spans="1:43" s="88" customFormat="1" x14ac:dyDescent="0.25">
      <c r="A40" s="77"/>
      <c r="B40" s="77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</row>
    <row r="41" spans="1:43" s="88" customFormat="1" x14ac:dyDescent="0.25">
      <c r="A41" s="77"/>
      <c r="B41" s="77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</row>
    <row r="42" spans="1:43" s="88" customFormat="1" x14ac:dyDescent="0.25">
      <c r="A42" s="77"/>
      <c r="B42" s="77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</row>
    <row r="43" spans="1:43" s="88" customFormat="1" x14ac:dyDescent="0.25">
      <c r="A43" s="77"/>
      <c r="B43" s="77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</row>
    <row r="44" spans="1:43" s="88" customFormat="1" x14ac:dyDescent="0.25">
      <c r="A44" s="77"/>
      <c r="B44" s="77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</row>
    <row r="45" spans="1:43" s="88" customFormat="1" x14ac:dyDescent="0.25">
      <c r="A45" s="77"/>
      <c r="B45" s="77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</row>
    <row r="46" spans="1:43" s="88" customFormat="1" x14ac:dyDescent="0.25">
      <c r="A46" s="77"/>
      <c r="B46" s="77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</row>
    <row r="47" spans="1:43" s="88" customFormat="1" x14ac:dyDescent="0.25">
      <c r="A47" s="77"/>
      <c r="B47" s="77"/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AQ47" s="327"/>
    </row>
    <row r="48" spans="1:43" s="88" customFormat="1" x14ac:dyDescent="0.25">
      <c r="A48" s="77"/>
      <c r="B48" s="77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</row>
    <row r="49" spans="1:43" ht="21" customHeight="1" x14ac:dyDescent="0.25">
      <c r="B49" s="77" t="str">
        <f>IF(ISERROR(ABS(LOG(ABS(SUM(B16:B48)),EXP(3)))),"",ABS(LOG(ABS(SUM(B16:B48)),EXP(3))))</f>
        <v/>
      </c>
    </row>
    <row r="50" spans="1:43" ht="23.25" customHeight="1" x14ac:dyDescent="0.35">
      <c r="B50" s="78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AH50" s="173"/>
      <c r="AI50" s="89"/>
      <c r="AJ50" s="89"/>
      <c r="AK50" s="89"/>
    </row>
    <row r="51" spans="1:43" s="91" customFormat="1" ht="24" customHeight="1" x14ac:dyDescent="0.25">
      <c r="A51" s="90"/>
      <c r="B51" s="90"/>
      <c r="C51" s="314" t="s">
        <v>2149</v>
      </c>
      <c r="D51" s="314"/>
      <c r="E51" s="314"/>
      <c r="F51" s="314"/>
      <c r="G51" s="314"/>
      <c r="H51" s="314"/>
      <c r="I51" s="314"/>
      <c r="J51" s="314"/>
      <c r="K51" s="314"/>
      <c r="L51" s="314"/>
      <c r="T51" s="100"/>
      <c r="AE51" s="100" t="s">
        <v>2151</v>
      </c>
      <c r="AH51" s="332" t="s">
        <v>2150</v>
      </c>
      <c r="AI51" s="332"/>
      <c r="AJ51" s="332"/>
      <c r="AK51" s="332"/>
      <c r="AL51" s="332"/>
      <c r="AM51" s="332"/>
      <c r="AN51" s="332"/>
      <c r="AO51" s="332"/>
      <c r="AP51" s="332"/>
      <c r="AQ51" s="332"/>
    </row>
    <row r="52" spans="1:43" x14ac:dyDescent="0.25">
      <c r="C52" s="330" t="str">
        <f>OP!C45</f>
        <v>Sarajevo, 10.08.2026.</v>
      </c>
      <c r="D52" s="330"/>
      <c r="E52" s="330"/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AH52" s="331" t="str">
        <f>OP!AJ45</f>
        <v>Olja Mujagić</v>
      </c>
      <c r="AI52" s="331"/>
      <c r="AJ52" s="331"/>
      <c r="AK52" s="331"/>
      <c r="AL52" s="331"/>
      <c r="AM52" s="331"/>
      <c r="AN52" s="331"/>
      <c r="AO52" s="331"/>
      <c r="AP52" s="331"/>
      <c r="AQ52" s="331"/>
    </row>
    <row r="53" spans="1:43" ht="60.75" customHeight="1" x14ac:dyDescent="0.4">
      <c r="H53" s="93"/>
      <c r="I53" s="93"/>
      <c r="J53" s="93"/>
      <c r="K53" s="93"/>
      <c r="L53" s="93"/>
      <c r="AJ53" s="95"/>
      <c r="AK53" s="96"/>
    </row>
    <row r="54" spans="1:43" ht="60.75" customHeight="1" x14ac:dyDescent="0.4">
      <c r="C54" s="93"/>
      <c r="D54" s="93"/>
      <c r="E54" s="93"/>
      <c r="F54" s="93"/>
      <c r="G54" s="94"/>
      <c r="H54" s="93"/>
      <c r="I54" s="93"/>
      <c r="J54" s="93"/>
      <c r="K54" s="93"/>
      <c r="L54" s="93"/>
      <c r="AJ54" s="95"/>
      <c r="AK54" s="96"/>
    </row>
    <row r="55" spans="1:43" ht="33.75" customHeight="1" x14ac:dyDescent="0.4">
      <c r="C55" s="93"/>
      <c r="D55" s="93"/>
      <c r="E55" s="93"/>
      <c r="F55" s="93"/>
      <c r="G55" s="94"/>
      <c r="H55" s="93"/>
      <c r="I55" s="93"/>
      <c r="J55" s="93"/>
      <c r="K55" s="93"/>
      <c r="L55" s="93"/>
    </row>
    <row r="56" spans="1:43" ht="33.75" customHeight="1" x14ac:dyDescent="0.4">
      <c r="C56" s="93"/>
      <c r="D56" s="93"/>
      <c r="E56" s="93"/>
      <c r="F56" s="93"/>
      <c r="G56" s="94"/>
      <c r="H56" s="93"/>
      <c r="I56" s="93"/>
      <c r="J56" s="93"/>
      <c r="K56" s="93"/>
      <c r="L56" s="93"/>
    </row>
    <row r="57" spans="1:43" ht="72.75" customHeight="1" x14ac:dyDescent="0.35">
      <c r="C57" s="313"/>
      <c r="D57" s="313"/>
      <c r="E57" s="313"/>
      <c r="F57" s="313"/>
      <c r="G57" s="313"/>
      <c r="H57" s="313"/>
      <c r="I57" s="313"/>
      <c r="J57" s="313"/>
      <c r="K57" s="313"/>
      <c r="L57" s="313"/>
      <c r="AJ57" s="95"/>
      <c r="AK57" s="96"/>
    </row>
    <row r="58" spans="1:43" ht="72.75" customHeight="1" x14ac:dyDescent="0.25">
      <c r="AJ58" s="95"/>
      <c r="AK58" s="96"/>
    </row>
    <row r="59" spans="1:43" ht="20.399999999999999" customHeight="1" x14ac:dyDescent="0.3">
      <c r="C59" s="174"/>
      <c r="D59" s="175"/>
      <c r="E59" s="101"/>
      <c r="F59" s="101"/>
      <c r="G59" s="101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176"/>
      <c r="AJ59" s="95"/>
      <c r="AK59" s="96"/>
    </row>
    <row r="60" spans="1:43" x14ac:dyDescent="0.25">
      <c r="C60" s="97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</sheetData>
  <mergeCells count="82">
    <mergeCell ref="C1:R1"/>
    <mergeCell ref="C3:R3"/>
    <mergeCell ref="C5:R5"/>
    <mergeCell ref="C7:R7"/>
    <mergeCell ref="C9:R9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S20:AQ20"/>
    <mergeCell ref="C21:R21"/>
    <mergeCell ref="S21:AQ21"/>
    <mergeCell ref="C22:R22"/>
    <mergeCell ref="S22:AQ22"/>
    <mergeCell ref="C23:R23"/>
    <mergeCell ref="S23:AQ23"/>
    <mergeCell ref="C24:R24"/>
    <mergeCell ref="S24:AQ24"/>
    <mergeCell ref="C25:R25"/>
    <mergeCell ref="S25:AQ25"/>
    <mergeCell ref="C26:R26"/>
    <mergeCell ref="S26:AQ26"/>
    <mergeCell ref="C27:R27"/>
    <mergeCell ref="S27:AQ27"/>
    <mergeCell ref="C28:R28"/>
    <mergeCell ref="S28:AQ28"/>
    <mergeCell ref="C29:R29"/>
    <mergeCell ref="S29:AQ29"/>
    <mergeCell ref="C30:R30"/>
    <mergeCell ref="S30:AQ30"/>
    <mergeCell ref="C31:R31"/>
    <mergeCell ref="S31:AQ31"/>
    <mergeCell ref="C32:R32"/>
    <mergeCell ref="S32:AQ32"/>
    <mergeCell ref="C33:R33"/>
    <mergeCell ref="S33:AQ33"/>
    <mergeCell ref="C34:R34"/>
    <mergeCell ref="S34:AQ34"/>
    <mergeCell ref="C35:R35"/>
    <mergeCell ref="S35:AQ35"/>
    <mergeCell ref="C36:R36"/>
    <mergeCell ref="S36:AQ36"/>
    <mergeCell ref="C37:R37"/>
    <mergeCell ref="S37:AQ37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#Konverter</vt:lpstr>
      <vt:lpstr>#UNOS</vt:lpstr>
      <vt:lpstr>OP</vt:lpstr>
      <vt:lpstr>BS</vt:lpstr>
      <vt:lpstr>BU</vt:lpstr>
      <vt:lpstr>GTDIR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safeinvestment111@gmail.com</cp:lastModifiedBy>
  <cp:lastPrinted>2025-03-04T14:15:29Z</cp:lastPrinted>
  <dcterms:created xsi:type="dcterms:W3CDTF">2022-09-29T09:39:00Z</dcterms:created>
  <dcterms:modified xsi:type="dcterms:W3CDTF">2026-09-04T11:11:58Z</dcterms:modified>
  <cp:category>PrivrednaDrustva</cp:category>
</cp:coreProperties>
</file>